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PRORAČUN 2024.-2026/Rebalans/za UV/"/>
    </mc:Choice>
  </mc:AlternateContent>
  <xr:revisionPtr revIDLastSave="0" documentId="14_{992FD5C3-7430-42C1-9F27-602F93DF8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5-Plan prihoda-Rebalans" sheetId="5" r:id="rId1"/>
  </sheets>
  <definedNames>
    <definedName name="_xlnm.Print_Titles" localSheetId="0">'065-Plan prihoda-Rebalans'!$2:$2</definedName>
    <definedName name="_xlnm.Print_Area" localSheetId="0">'065-Plan prihoda-Rebalans'!$A$1:$E$469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4" i="5" l="1"/>
  <c r="E424" i="5"/>
  <c r="D427" i="5"/>
  <c r="E427" i="5"/>
  <c r="D431" i="5"/>
  <c r="E431" i="5"/>
  <c r="D436" i="5"/>
  <c r="E436" i="5"/>
  <c r="E448" i="5" s="1"/>
  <c r="D441" i="5"/>
  <c r="E441" i="5"/>
  <c r="D444" i="5"/>
  <c r="E444" i="5"/>
  <c r="D447" i="5"/>
  <c r="E447" i="5"/>
  <c r="D452" i="5"/>
  <c r="E452" i="5"/>
  <c r="D457" i="5"/>
  <c r="E457" i="5"/>
  <c r="D461" i="5"/>
  <c r="E461" i="5"/>
  <c r="D464" i="5"/>
  <c r="E464" i="5"/>
  <c r="E57" i="5"/>
  <c r="D57" i="5"/>
  <c r="E208" i="5"/>
  <c r="D208" i="5"/>
  <c r="E288" i="5"/>
  <c r="D288" i="5"/>
  <c r="E321" i="5"/>
  <c r="D321" i="5"/>
  <c r="E91" i="5"/>
  <c r="D91" i="5"/>
  <c r="E84" i="5"/>
  <c r="D84" i="5"/>
  <c r="E81" i="5"/>
  <c r="D81" i="5"/>
  <c r="E184" i="5"/>
  <c r="D184" i="5"/>
  <c r="E336" i="5"/>
  <c r="D336" i="5"/>
  <c r="E311" i="5"/>
  <c r="D311" i="5"/>
  <c r="E390" i="5"/>
  <c r="D448" i="5" l="1"/>
  <c r="D465" i="5"/>
  <c r="E465" i="5"/>
  <c r="E333" i="5"/>
  <c r="D333" i="5"/>
  <c r="E278" i="5"/>
  <c r="D278" i="5"/>
  <c r="E186" i="5"/>
  <c r="D186" i="5"/>
  <c r="E182" i="5"/>
  <c r="D182" i="5"/>
  <c r="E169" i="5"/>
  <c r="D169" i="5"/>
  <c r="E14" i="5"/>
  <c r="D14" i="5"/>
  <c r="D7" i="5"/>
  <c r="E61" i="5"/>
  <c r="D61" i="5"/>
  <c r="E270" i="5"/>
  <c r="E294" i="5"/>
  <c r="E193" i="5"/>
  <c r="D193" i="5"/>
  <c r="E377" i="5"/>
  <c r="D377" i="5"/>
  <c r="D291" i="5"/>
  <c r="E262" i="5"/>
  <c r="D262" i="5"/>
  <c r="E416" i="5"/>
  <c r="D416" i="5"/>
  <c r="D237" i="5"/>
  <c r="D228" i="5"/>
  <c r="D227" i="5"/>
  <c r="D213" i="5"/>
  <c r="E418" i="5"/>
  <c r="E413" i="5"/>
  <c r="E408" i="5"/>
  <c r="E402" i="5"/>
  <c r="E398" i="5"/>
  <c r="E395" i="5"/>
  <c r="E387" i="5"/>
  <c r="E384" i="5"/>
  <c r="E381" i="5"/>
  <c r="E372" i="5"/>
  <c r="E367" i="5"/>
  <c r="E363" i="5"/>
  <c r="E360" i="5"/>
  <c r="E355" i="5"/>
  <c r="E352" i="5"/>
  <c r="E348" i="5"/>
  <c r="E340" i="5"/>
  <c r="E330" i="5"/>
  <c r="E326" i="5"/>
  <c r="E306" i="5"/>
  <c r="E301" i="5"/>
  <c r="E297" i="5"/>
  <c r="E283" i="5"/>
  <c r="E265" i="5"/>
  <c r="E256" i="5"/>
  <c r="E252" i="5"/>
  <c r="E249" i="5"/>
  <c r="E246" i="5"/>
  <c r="E242" i="5"/>
  <c r="E233" i="5"/>
  <c r="E230" i="5"/>
  <c r="E224" i="5"/>
  <c r="E221" i="5"/>
  <c r="E218" i="5"/>
  <c r="E213" i="5"/>
  <c r="E201" i="5"/>
  <c r="E198" i="5"/>
  <c r="E190" i="5"/>
  <c r="E179" i="5"/>
  <c r="E174" i="5"/>
  <c r="E162" i="5"/>
  <c r="E157" i="5"/>
  <c r="E154" i="5"/>
  <c r="E148" i="5"/>
  <c r="E142" i="5"/>
  <c r="E140" i="5"/>
  <c r="E128" i="5"/>
  <c r="E124" i="5"/>
  <c r="E119" i="5"/>
  <c r="E114" i="5"/>
  <c r="E110" i="5"/>
  <c r="E101" i="5"/>
  <c r="E88" i="5"/>
  <c r="E92" i="5" s="1"/>
  <c r="E75" i="5"/>
  <c r="E73" i="5"/>
  <c r="E71" i="5"/>
  <c r="E66" i="5"/>
  <c r="E52" i="5"/>
  <c r="E48" i="5"/>
  <c r="E45" i="5"/>
  <c r="E42" i="5"/>
  <c r="E39" i="5"/>
  <c r="E36" i="5"/>
  <c r="E33" i="5"/>
  <c r="E30" i="5"/>
  <c r="E25" i="5"/>
  <c r="E19" i="5"/>
  <c r="E10" i="5"/>
  <c r="E7" i="5"/>
  <c r="E302" i="5" l="1"/>
  <c r="E194" i="5"/>
  <c r="E67" i="5"/>
  <c r="E391" i="5"/>
  <c r="E149" i="5"/>
  <c r="E115" i="5"/>
  <c r="E62" i="5"/>
  <c r="E337" i="5"/>
  <c r="E419" i="5"/>
  <c r="E238" i="5"/>
  <c r="E76" i="5"/>
  <c r="E129" i="5"/>
  <c r="E225" i="5"/>
  <c r="E356" i="5"/>
  <c r="D418" i="5"/>
  <c r="D413" i="5"/>
  <c r="D408" i="5"/>
  <c r="D402" i="5"/>
  <c r="D398" i="5"/>
  <c r="D395" i="5"/>
  <c r="D390" i="5"/>
  <c r="D387" i="5"/>
  <c r="D384" i="5"/>
  <c r="D381" i="5"/>
  <c r="D372" i="5"/>
  <c r="D367" i="5"/>
  <c r="D363" i="5"/>
  <c r="D360" i="5"/>
  <c r="D355" i="5"/>
  <c r="D352" i="5"/>
  <c r="D348" i="5"/>
  <c r="D340" i="5"/>
  <c r="D330" i="5"/>
  <c r="D326" i="5"/>
  <c r="D306" i="5"/>
  <c r="D301" i="5"/>
  <c r="D297" i="5"/>
  <c r="D294" i="5"/>
  <c r="D283" i="5"/>
  <c r="D270" i="5"/>
  <c r="D265" i="5"/>
  <c r="D256" i="5"/>
  <c r="D252" i="5"/>
  <c r="D249" i="5"/>
  <c r="D246" i="5"/>
  <c r="D242" i="5"/>
  <c r="D238" i="5"/>
  <c r="D233" i="5"/>
  <c r="D230" i="5"/>
  <c r="D224" i="5"/>
  <c r="D221" i="5"/>
  <c r="D218" i="5"/>
  <c r="D201" i="5"/>
  <c r="D198" i="5"/>
  <c r="D190" i="5"/>
  <c r="D179" i="5"/>
  <c r="D174" i="5"/>
  <c r="D162" i="5"/>
  <c r="D157" i="5"/>
  <c r="D154" i="5"/>
  <c r="D148" i="5"/>
  <c r="D142" i="5"/>
  <c r="D140" i="5"/>
  <c r="D128" i="5"/>
  <c r="D124" i="5"/>
  <c r="D119" i="5"/>
  <c r="D114" i="5"/>
  <c r="D110" i="5"/>
  <c r="D101" i="5"/>
  <c r="D88" i="5"/>
  <c r="D92" i="5" s="1"/>
  <c r="D75" i="5"/>
  <c r="D73" i="5"/>
  <c r="D71" i="5"/>
  <c r="D66" i="5"/>
  <c r="D67" i="5" s="1"/>
  <c r="D52" i="5"/>
  <c r="D48" i="5"/>
  <c r="D45" i="5"/>
  <c r="D42" i="5"/>
  <c r="D39" i="5"/>
  <c r="D36" i="5"/>
  <c r="D33" i="5"/>
  <c r="D30" i="5"/>
  <c r="D25" i="5"/>
  <c r="D19" i="5"/>
  <c r="D10" i="5"/>
  <c r="D194" i="5" l="1"/>
  <c r="E257" i="5"/>
  <c r="E467" i="5" s="1"/>
  <c r="D129" i="5"/>
  <c r="D62" i="5"/>
  <c r="D337" i="5"/>
  <c r="D391" i="5"/>
  <c r="D76" i="5"/>
  <c r="D225" i="5"/>
  <c r="D257" i="5"/>
  <c r="D115" i="5"/>
  <c r="D149" i="5"/>
  <c r="D419" i="5"/>
  <c r="D356" i="5"/>
  <c r="D302" i="5"/>
  <c r="D467" i="5" l="1"/>
</calcChain>
</file>

<file path=xl/sharedStrings.xml><?xml version="1.0" encoding="utf-8"?>
<sst xmlns="http://schemas.openxmlformats.org/spreadsheetml/2006/main" count="576" uniqueCount="142">
  <si>
    <t>PLAN PRIHODA RAZDJELA 065  MINISTARSTVO MORA, PROMETA I INFRASTRUKTURE ZA 1. REBALANS 2024.</t>
  </si>
  <si>
    <t>IZVOR</t>
  </si>
  <si>
    <t>RAČUN</t>
  </si>
  <si>
    <t>OPIS</t>
  </si>
  <si>
    <t>PLAN 2024.</t>
  </si>
  <si>
    <t>REBALANS 2024.</t>
  </si>
  <si>
    <t>06505 Ministarstvo mora, prometa i infrastrukture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</si>
  <si>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</si>
  <si>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</si>
  <si>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</si>
  <si>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UKUPNO 11</t>
  </si>
  <si>
    <t>UKUPNO 12</t>
  </si>
  <si>
    <t>Prihodi od pruženih usluga</t>
  </si>
  <si>
    <t>DONOS</t>
  </si>
  <si>
    <t>Donos neutrošenih prihoda iz prethodne godine</t>
  </si>
  <si>
    <t>ODNOS</t>
  </si>
  <si>
    <t>Odnos/prijenos neutrošenih prihoda u slijedeću godinu</t>
  </si>
  <si>
    <t>UKUPNO 31</t>
  </si>
  <si>
    <t>Naknada za sigurnost plovidbe koja se plaća za strane jahte i brodice</t>
  </si>
  <si>
    <t>Ostali prihodi za posebne namjene (naknada od izobrazbe pomoraca i nautičara)</t>
  </si>
  <si>
    <t>UKUPNO 43</t>
  </si>
  <si>
    <t>Tekuće pomoći od institucija i tijela EU - ostalo</t>
  </si>
  <si>
    <t>Kapitalne pomoći od institucija i tijela EU - ostalo</t>
  </si>
  <si>
    <t>Tek. pom.od inst. i tijela EU refund. putnih troš.</t>
  </si>
  <si>
    <t>UKUPNO 51</t>
  </si>
  <si>
    <t xml:space="preserve">Tekući prijenosi između proračunskih korisnika istog proračuna </t>
  </si>
  <si>
    <t xml:space="preserve">Kapitalnii prijenosi između proračunskih korisnika istog proračuna </t>
  </si>
  <si>
    <t>UKUPNO 52</t>
  </si>
  <si>
    <t>Prihodi iz nadležnog proračuna za financiranje rashoda poslovanja - izvor 559</t>
  </si>
  <si>
    <t>Prihodi iz nadležnog proračuna za financiranje rashoda za nabavu nefinancijske imovine - izvor 559</t>
  </si>
  <si>
    <t>UKUPNO 559</t>
  </si>
  <si>
    <t>Tekuće pomoći od institucija i tijela EU - CF</t>
  </si>
  <si>
    <t>Kapitalne pomoći od institucija i tijela EU - CF</t>
  </si>
  <si>
    <t>UKUPNO 562</t>
  </si>
  <si>
    <t>Tekuće pomoći od institucija i tijela EU - ERDF</t>
  </si>
  <si>
    <t>Kapitalne pomoći od institucija i tijela EU - ERDF</t>
  </si>
  <si>
    <t>UKUPNO 563</t>
  </si>
  <si>
    <t>Tek.pom.od instit. tijela EU - Fond solidarnosti EU-potres ožujak 2020</t>
  </si>
  <si>
    <t>Kapitalne pomoći od institucija i tijela EU -Fond solidarnosti EU-potres ožujak 2020</t>
  </si>
  <si>
    <t>UKUPNO 5761</t>
  </si>
  <si>
    <t>Tekuće pomoći od institucija i tijela EU - Fond solidarnosti EU - potres prosinac 2020.</t>
  </si>
  <si>
    <t>Kapitalne pomoći od institucija i tijela EU - Fond solidarnosti EU - potres prosinac 2020.</t>
  </si>
  <si>
    <t>UKUPNO 5762</t>
  </si>
  <si>
    <t>Tek.pom.od instit. tijela EU - Mehanizam za oporavak i otpornost</t>
  </si>
  <si>
    <t>Kapitalne pom.od instit. tijela EU - Mehanizam za oporavak i otpornost</t>
  </si>
  <si>
    <t>UKUPNO 581</t>
  </si>
  <si>
    <t>Kapitalne donacije od neprofitnih organizacija</t>
  </si>
  <si>
    <t>UKUPNO 61</t>
  </si>
  <si>
    <t>Primljeni krediti i zajmovi od institucija i tijela EU - dugoročni</t>
  </si>
  <si>
    <t>EIB 95797 Projekt revitalizacija željezničkog sustava RH</t>
  </si>
  <si>
    <t>UKUPNO 810</t>
  </si>
  <si>
    <t>DRRH/671110815</t>
  </si>
  <si>
    <t>UKUPNO 815</t>
  </si>
  <si>
    <t>UKUPNO 06505 PO SVIM IZVORIMA</t>
  </si>
  <si>
    <t>06545 Agencija za obalni linijski pomorski promet</t>
  </si>
  <si>
    <t>UKUPNO 06545 PO SVIM IZVORIMA</t>
  </si>
  <si>
    <t>RKP 45228 Agencija za sigurnost željezničkog prometa</t>
  </si>
  <si>
    <t>UKUPNO 45228 PO SVIM IZVORIMA</t>
  </si>
  <si>
    <t>RKP 48031 Agencija za istraživanje nesreća u zračnom, pomorskom i željezničkom prometu</t>
  </si>
  <si>
    <t>UKUPNO 48031 PO SVIM IZVORIMA</t>
  </si>
  <si>
    <t>RKP 49083 Hrvatska agencija za civilno zrakoplovstvo</t>
  </si>
  <si>
    <t>641320031</t>
  </si>
  <si>
    <t>Kamate na depozite po viđenju izvor 31</t>
  </si>
  <si>
    <t>Zatezne kamate iz obveznih odnosa i drugo izvor 31</t>
  </si>
  <si>
    <t xml:space="preserve">Prihodi od pozitivnih tečajnih razlika </t>
  </si>
  <si>
    <t>Prihodi od prodaje proizvoda i robe</t>
  </si>
  <si>
    <t>641320043</t>
  </si>
  <si>
    <t>Kamate na depozite po viđenju izvor 43</t>
  </si>
  <si>
    <t>Zatezne kamate iz obveznih odnosa i drugo izvor 43</t>
  </si>
  <si>
    <t>641510043</t>
  </si>
  <si>
    <t>Prihodi od pozitivnih tečajnih razlika izvor 43</t>
  </si>
  <si>
    <t>Prihodi s naslova osiguranja, refundacije štete i totalne štete izvor 43</t>
  </si>
  <si>
    <t xml:space="preserve">Ostali prihodi za posebne namjene </t>
  </si>
  <si>
    <t>Ostali prihodi izvor 43</t>
  </si>
  <si>
    <t>UKUPNO 49083 PO SVIM IZVORIMA</t>
  </si>
  <si>
    <t>06560 Hrvatski hidrografski institut</t>
  </si>
  <si>
    <t>UKUPNO 06560 PO SVIM IZVORIMA</t>
  </si>
  <si>
    <t xml:space="preserve">06565 Hrvatska regulatorna agencija za mrežne djelatnosti </t>
  </si>
  <si>
    <t>Kamate na depozite po viđenju, namjenske</t>
  </si>
  <si>
    <t xml:space="preserve">Zatezne kamate iz obveznih odnosa i drugo </t>
  </si>
  <si>
    <t>Ostale nespomenute kazne izvor 43</t>
  </si>
  <si>
    <t>Računala i računalna oprema izvor 71</t>
  </si>
  <si>
    <t>Ostala uredska oprema izvor 71</t>
  </si>
  <si>
    <t>723110071</t>
  </si>
  <si>
    <t>Osobni automobili izvor 71</t>
  </si>
  <si>
    <t>UKUPNO 71</t>
  </si>
  <si>
    <t>UKUPNO 06565 PO SVIM IZVORIMA</t>
  </si>
  <si>
    <t>RKP 51302 Lučka uprava Rijeka</t>
  </si>
  <si>
    <t>Naknada za koncesiju na pomorskom dobru - lučke uprave</t>
  </si>
  <si>
    <t>Ostale naknade i pristojbe za posebne namjene</t>
  </si>
  <si>
    <t>Ostali prihodi za posebne namjene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</si>
  <si>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</si>
  <si>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</si>
  <si>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iz nadležnog proračuna za financiranja rashoda za nabavu nefinancijske imovine - izvor 559</t>
  </si>
  <si>
    <t>Kapitalne donacije od trgovačkih društava</t>
  </si>
  <si>
    <t>Prihodi od prodaje prijevoznih sredstava u cestovnom prometu</t>
  </si>
  <si>
    <t>844320081 </t>
  </si>
  <si>
    <t>Primljeni krediti od tuzemnih kreditnih institucija izvan javnog sektora - dugoročni namjenski</t>
  </si>
  <si>
    <t>UKUPNO 81</t>
  </si>
  <si>
    <t>UKUPNO 51302 PO SVIM IZVORIMA</t>
  </si>
  <si>
    <t>RKP 51271 Lučka uprava Zadar</t>
  </si>
  <si>
    <t>Naknada za koncesiju na pomorskom dobru-lučke uprave</t>
  </si>
  <si>
    <t xml:space="preserve">Kapitalni prijenosi između proračunskih korisnika istog proračuna </t>
  </si>
  <si>
    <t xml:space="preserve">Kapitalni prijenosi između proračunskih korisnika istog proračuna temeljem prijenosa EU sredstava </t>
  </si>
  <si>
    <t>UKUPNO 51271 PO SVIM IZVORIMA</t>
  </si>
  <si>
    <t>RKP 51335 Lučka uprava Šibenik</t>
  </si>
  <si>
    <t>Primljeni krediti od kreditnih institucija u javnom sektoru - dugoročni</t>
  </si>
  <si>
    <t>UKUPNO 51335 PO SVIM IZVORIMA</t>
  </si>
  <si>
    <t>RKP 51327 Lučka uprava Split</t>
  </si>
  <si>
    <t>Zatezne kamate iz obveznih odnosa i drugo</t>
  </si>
  <si>
    <t>Prihodi od pozitivnih tečajnih razlika</t>
  </si>
  <si>
    <t>Kapitalni prijenosi između proračunskih korisnika istog proračuna</t>
  </si>
  <si>
    <t>Osobni automobil izvor 71</t>
  </si>
  <si>
    <t>UKUPNO 51327 PO SVIM IZVORIMA</t>
  </si>
  <si>
    <t>RKP 51298 Lučka uprava Ploče</t>
  </si>
  <si>
    <t>Kamate na oročena sredstva izvor 43</t>
  </si>
  <si>
    <t>Ostali prihodi od financijske imovine izvor 43</t>
  </si>
  <si>
    <t>Kapitalne pomoći od ostalih izvanproračunskih korisnika državnog proračuna</t>
  </si>
  <si>
    <t>Prihodi iz nadležnog proračuna za financiranje rashoda za nabavu nefinancijske imovine- izvor 559</t>
  </si>
  <si>
    <t>Oprema</t>
  </si>
  <si>
    <t>UKUPNO 51298 PO SVIM IZVORIMA</t>
  </si>
  <si>
    <t>RKP 51343 Lučka uprava Dubrovnik</t>
  </si>
  <si>
    <t>Kamate na depozite po viđenju</t>
  </si>
  <si>
    <t>UKUPNO 51343 PO SVIM IZVORIMA</t>
  </si>
  <si>
    <t>RKP 51319 Javna ustanova Lučka uprava Osijek</t>
  </si>
  <si>
    <t xml:space="preserve">Koncesijske naknade temeljem Zakona o plovidbi i lukama unutarnjih voda </t>
  </si>
  <si>
    <t>Kapitalne pomoći proračunskim korisnicima iz proračuna koji im nije nadležan</t>
  </si>
  <si>
    <t>Prihodi iz nadležnog proračuna za financiranje rashoda za nabavu
 nefinancijske imovine - izvor 559</t>
  </si>
  <si>
    <t xml:space="preserve">Tekuće pomoći od institucija i tijela EU - Mehanizam za 
oporavak i otpornost </t>
  </si>
  <si>
    <t xml:space="preserve">Kapitalne pomoći od institucija i tijela EU -  Mehanizam za 
oporavak i otpornost </t>
  </si>
  <si>
    <t>UKUPNO 51319 PO SVIM IZVORIMA</t>
  </si>
  <si>
    <t>RKP 51280 Javna ustanova Lučka uprava Vukovar</t>
  </si>
  <si>
    <t xml:space="preserve">Kapitalne pomoći od institucija i tijela EU – Mehanizam za oporavak i otpornost </t>
  </si>
  <si>
    <t>UKUPNO 51280 PO SVIM IZVORIMA</t>
  </si>
  <si>
    <t>RKP 51263 Javna ustanova Lučka uprava Slavonski Brod</t>
  </si>
  <si>
    <t>Prihod od pruženih usluga</t>
  </si>
  <si>
    <t>Kapitalne pomoći od institucija i tijela EU - ostale refundacije</t>
  </si>
  <si>
    <t>UKUPNO 51263 PO SVIM IZVORIMA</t>
  </si>
  <si>
    <t>RKP 51255 Javna ustanova Lučka uprava Sisak</t>
  </si>
  <si>
    <t xml:space="preserve">Kapitalne pomoći od izvanproračunskih korisnika </t>
  </si>
  <si>
    <t>UKUPNO 51255 PO SVIM IZVORIMA</t>
  </si>
  <si>
    <t>SVEUKUPNO 065 PO SVIM IZVORIMA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</si>
</sst>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9"/>
      <color indexed="4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66">
    <xf numFmtId="0" fontId="0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5" fillId="0" borderId="0"/>
    <xf numFmtId="0" fontId="5" fillId="0" borderId="0"/>
    <xf numFmtId="4" fontId="7" fillId="10" borderId="1" applyNumberFormat="0" applyProtection="0">
      <alignment vertical="center"/>
    </xf>
    <xf numFmtId="4" fontId="8" fillId="11" borderId="1" applyNumberFormat="0" applyProtection="0">
      <alignment vertical="center"/>
    </xf>
    <xf numFmtId="4" fontId="7" fillId="11" borderId="1" applyNumberFormat="0" applyProtection="0">
      <alignment horizontal="left" vertical="center" indent="1"/>
    </xf>
    <xf numFmtId="0" fontId="7" fillId="11" borderId="1" applyNumberFormat="0" applyProtection="0">
      <alignment horizontal="left" vertical="top" indent="1"/>
    </xf>
    <xf numFmtId="4" fontId="7" fillId="12" borderId="0" applyNumberFormat="0" applyProtection="0">
      <alignment horizontal="left" vertical="center" indent="1"/>
    </xf>
    <xf numFmtId="4" fontId="9" fillId="2" borderId="1" applyNumberFormat="0" applyProtection="0">
      <alignment horizontal="right" vertical="center"/>
    </xf>
    <xf numFmtId="4" fontId="9" fillId="3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5" borderId="1" applyNumberFormat="0" applyProtection="0">
      <alignment horizontal="right" vertical="center"/>
    </xf>
    <xf numFmtId="4" fontId="9" fillId="6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4" borderId="1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9" fillId="15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6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7" fillId="17" borderId="1" applyNumberFormat="0" applyProtection="0">
      <alignment horizontal="center" vertical="top"/>
    </xf>
    <xf numFmtId="4" fontId="5" fillId="15" borderId="0" applyNumberFormat="0" applyProtection="0">
      <alignment horizontal="left" vertical="center" indent="1"/>
    </xf>
    <xf numFmtId="4" fontId="17" fillId="15" borderId="0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4" fontId="5" fillId="12" borderId="0" applyNumberFormat="0" applyProtection="0">
      <alignment horizontal="left" vertical="center" indent="1"/>
    </xf>
    <xf numFmtId="4" fontId="17" fillId="12" borderId="0" applyNumberFormat="0" applyProtection="0">
      <alignment horizontal="left" vertical="center" indent="1"/>
    </xf>
    <xf numFmtId="4" fontId="5" fillId="12" borderId="0" applyNumberFormat="0" applyProtection="0">
      <alignment horizontal="left" vertical="center" indent="1"/>
    </xf>
    <xf numFmtId="0" fontId="11" fillId="16" borderId="1" applyNumberFormat="0" applyProtection="0">
      <alignment horizontal="left" vertical="center" indent="1"/>
    </xf>
    <xf numFmtId="0" fontId="2" fillId="16" borderId="1" applyNumberFormat="0" applyProtection="0">
      <alignment horizontal="left" vertical="top" indent="1"/>
    </xf>
    <xf numFmtId="0" fontId="18" fillId="16" borderId="1" applyNumberFormat="0" applyProtection="0">
      <alignment horizontal="left" vertical="top" indent="1"/>
    </xf>
    <xf numFmtId="0" fontId="2" fillId="16" borderId="1" applyNumberFormat="0" applyProtection="0">
      <alignment horizontal="left" vertical="top" indent="1"/>
    </xf>
    <xf numFmtId="0" fontId="11" fillId="12" borderId="1" applyNumberFormat="0" applyProtection="0">
      <alignment horizontal="left" vertical="center" indent="1"/>
    </xf>
    <xf numFmtId="0" fontId="2" fillId="12" borderId="1" applyNumberFormat="0" applyProtection="0">
      <alignment horizontal="left" vertical="top" indent="1"/>
    </xf>
    <xf numFmtId="0" fontId="18" fillId="12" borderId="1" applyNumberFormat="0" applyProtection="0">
      <alignment horizontal="left" vertical="top" indent="1"/>
    </xf>
    <xf numFmtId="0" fontId="2" fillId="12" borderId="1" applyNumberFormat="0" applyProtection="0">
      <alignment horizontal="left" vertical="top" indent="1"/>
    </xf>
    <xf numFmtId="0" fontId="11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top" indent="1"/>
    </xf>
    <xf numFmtId="0" fontId="18" fillId="18" borderId="1" applyNumberFormat="0" applyProtection="0">
      <alignment horizontal="left" vertical="top" indent="1"/>
    </xf>
    <xf numFmtId="0" fontId="2" fillId="18" borderId="1" applyNumberFormat="0" applyProtection="0">
      <alignment horizontal="left" vertical="top" indent="1"/>
    </xf>
    <xf numFmtId="0" fontId="4" fillId="19" borderId="1" applyNumberFormat="0" applyProtection="0">
      <alignment horizontal="left" vertical="center" indent="1"/>
    </xf>
    <xf numFmtId="0" fontId="19" fillId="19" borderId="1" applyNumberFormat="0" applyProtection="0">
      <alignment horizontal="left" vertical="center" indent="1"/>
    </xf>
    <xf numFmtId="0" fontId="4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top" indent="1"/>
    </xf>
    <xf numFmtId="0" fontId="18" fillId="19" borderId="1" applyNumberFormat="0" applyProtection="0">
      <alignment horizontal="left" vertical="top" indent="1"/>
    </xf>
    <xf numFmtId="0" fontId="2" fillId="19" borderId="1" applyNumberFormat="0" applyProtection="0">
      <alignment horizontal="left" vertical="top" indent="1"/>
    </xf>
    <xf numFmtId="0" fontId="2" fillId="0" borderId="0"/>
    <xf numFmtId="0" fontId="15" fillId="0" borderId="0"/>
    <xf numFmtId="0" fontId="2" fillId="0" borderId="0"/>
    <xf numFmtId="4" fontId="9" fillId="20" borderId="1" applyNumberFormat="0" applyProtection="0">
      <alignment vertical="center"/>
    </xf>
    <xf numFmtId="4" fontId="12" fillId="20" borderId="1" applyNumberFormat="0" applyProtection="0">
      <alignment vertical="center"/>
    </xf>
    <xf numFmtId="4" fontId="9" fillId="20" borderId="1" applyNumberFormat="0" applyProtection="0">
      <alignment horizontal="left" vertical="center" indent="1"/>
    </xf>
    <xf numFmtId="0" fontId="9" fillId="20" borderId="1" applyNumberFormat="0" applyProtection="0">
      <alignment horizontal="left" vertical="top" indent="1"/>
    </xf>
    <xf numFmtId="4" fontId="9" fillId="15" borderId="1" applyNumberFormat="0" applyProtection="0">
      <alignment horizontal="right" vertical="center"/>
    </xf>
    <xf numFmtId="4" fontId="12" fillId="15" borderId="1" applyNumberFormat="0" applyProtection="0">
      <alignment horizontal="right" vertical="center"/>
    </xf>
    <xf numFmtId="4" fontId="9" fillId="17" borderId="1" applyNumberFormat="0" applyProtection="0">
      <alignment horizontal="left" vertical="center" indent="1"/>
    </xf>
    <xf numFmtId="0" fontId="7" fillId="12" borderId="1" applyNumberFormat="0" applyProtection="0">
      <alignment horizontal="center" vertical="top" wrapText="1"/>
    </xf>
    <xf numFmtId="4" fontId="13" fillId="21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3" fillId="21" borderId="0" applyNumberFormat="0" applyProtection="0">
      <alignment horizontal="left" vertical="center" indent="1"/>
    </xf>
    <xf numFmtId="4" fontId="14" fillId="15" borderId="1" applyNumberFormat="0" applyProtection="0">
      <alignment horizontal="right" vertical="center"/>
    </xf>
  </cellStyleXfs>
  <cellXfs count="17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23" borderId="3" xfId="0" applyFont="1" applyFill="1" applyBorder="1" applyAlignment="1">
      <alignment horizontal="left" vertical="center"/>
    </xf>
    <xf numFmtId="0" fontId="2" fillId="23" borderId="3" xfId="0" applyFont="1" applyFill="1" applyBorder="1" applyAlignment="1">
      <alignment horizontal="left" vertical="center" wrapText="1"/>
    </xf>
    <xf numFmtId="3" fontId="2" fillId="23" borderId="3" xfId="0" applyNumberFormat="1" applyFont="1" applyFill="1" applyBorder="1" applyAlignment="1">
      <alignment horizontal="right" vertical="center"/>
    </xf>
    <xf numFmtId="0" fontId="1" fillId="23" borderId="3" xfId="0" applyFont="1" applyFill="1" applyBorder="1" applyAlignment="1">
      <alignment horizontal="left" vertical="center"/>
    </xf>
    <xf numFmtId="0" fontId="1" fillId="23" borderId="3" xfId="0" applyFont="1" applyFill="1" applyBorder="1" applyAlignment="1">
      <alignment horizontal="center" vertical="center"/>
    </xf>
    <xf numFmtId="3" fontId="1" fillId="23" borderId="3" xfId="0" applyNumberFormat="1" applyFont="1" applyFill="1" applyBorder="1" applyAlignment="1">
      <alignment horizontal="right" vertical="center"/>
    </xf>
    <xf numFmtId="0" fontId="2" fillId="23" borderId="3" xfId="6" applyFont="1" applyFill="1" applyBorder="1" applyAlignment="1">
      <alignment horizontal="left" vertical="center" wrapText="1"/>
    </xf>
    <xf numFmtId="0" fontId="6" fillId="23" borderId="3" xfId="0" applyFont="1" applyFill="1" applyBorder="1" applyAlignment="1">
      <alignment horizontal="center" vertical="center"/>
    </xf>
    <xf numFmtId="0" fontId="2" fillId="23" borderId="3" xfId="5" applyFont="1" applyFill="1" applyBorder="1" applyAlignment="1">
      <alignment horizontal="left" vertical="center" wrapText="1"/>
    </xf>
    <xf numFmtId="0" fontId="2" fillId="23" borderId="3" xfId="0" applyFont="1" applyFill="1" applyBorder="1" applyAlignment="1">
      <alignment vertical="center"/>
    </xf>
    <xf numFmtId="0" fontId="1" fillId="23" borderId="3" xfId="0" applyFont="1" applyFill="1" applyBorder="1" applyAlignment="1">
      <alignment vertical="center"/>
    </xf>
    <xf numFmtId="0" fontId="2" fillId="23" borderId="3" xfId="1" applyFill="1" applyBorder="1" applyAlignment="1">
      <alignment horizontal="left" vertical="center" wrapText="1"/>
    </xf>
    <xf numFmtId="0" fontId="2" fillId="23" borderId="3" xfId="1" applyFill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/>
    </xf>
    <xf numFmtId="0" fontId="2" fillId="23" borderId="3" xfId="0" applyFont="1" applyFill="1" applyBorder="1" applyAlignment="1">
      <alignment vertical="center" wrapText="1"/>
    </xf>
    <xf numFmtId="0" fontId="1" fillId="23" borderId="3" xfId="0" applyFont="1" applyFill="1" applyBorder="1" applyAlignment="1">
      <alignment horizontal="left" vertical="center" wrapText="1"/>
    </xf>
    <xf numFmtId="0" fontId="1" fillId="23" borderId="3" xfId="6" applyFont="1" applyFill="1" applyBorder="1" applyAlignment="1">
      <alignment horizontal="left" vertical="center" wrapText="1"/>
    </xf>
    <xf numFmtId="0" fontId="1" fillId="23" borderId="4" xfId="0" applyFont="1" applyFill="1" applyBorder="1" applyAlignment="1">
      <alignment horizontal="right" vertical="center"/>
    </xf>
    <xf numFmtId="0" fontId="1" fillId="23" borderId="5" xfId="0" applyFont="1" applyFill="1" applyBorder="1" applyAlignment="1">
      <alignment horizontal="right" vertical="center"/>
    </xf>
    <xf numFmtId="3" fontId="1" fillId="23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3" fontId="2" fillId="23" borderId="3" xfId="3" applyNumberFormat="1" applyFont="1" applyFill="1" applyBorder="1" applyAlignment="1">
      <alignment horizontal="right" vertical="center"/>
    </xf>
    <xf numFmtId="3" fontId="1" fillId="23" borderId="3" xfId="3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4" fillId="23" borderId="4" xfId="0" applyFont="1" applyFill="1" applyBorder="1" applyAlignment="1">
      <alignment vertical="center"/>
    </xf>
    <xf numFmtId="0" fontId="2" fillId="23" borderId="4" xfId="0" applyFont="1" applyFill="1" applyBorder="1" applyAlignment="1">
      <alignment vertical="center"/>
    </xf>
    <xf numFmtId="3" fontId="2" fillId="24" borderId="13" xfId="0" applyNumberFormat="1" applyFont="1" applyFill="1" applyBorder="1" applyAlignment="1">
      <alignment vertical="center"/>
    </xf>
    <xf numFmtId="3" fontId="2" fillId="24" borderId="12" xfId="0" applyNumberFormat="1" applyFont="1" applyFill="1" applyBorder="1" applyAlignment="1">
      <alignment vertical="center"/>
    </xf>
    <xf numFmtId="3" fontId="2" fillId="24" borderId="14" xfId="0" applyNumberFormat="1" applyFont="1" applyFill="1" applyBorder="1" applyAlignment="1">
      <alignment vertical="center"/>
    </xf>
    <xf numFmtId="3" fontId="0" fillId="24" borderId="11" xfId="0" applyNumberFormat="1" applyFill="1" applyBorder="1" applyAlignment="1">
      <alignment vertical="center"/>
    </xf>
    <xf numFmtId="3" fontId="0" fillId="24" borderId="13" xfId="0" applyNumberFormat="1" applyFill="1" applyBorder="1" applyAlignment="1">
      <alignment vertical="center"/>
    </xf>
    <xf numFmtId="3" fontId="0" fillId="24" borderId="12" xfId="0" applyNumberFormat="1" applyFill="1" applyBorder="1" applyAlignment="1">
      <alignment vertical="center"/>
    </xf>
    <xf numFmtId="3" fontId="0" fillId="24" borderId="14" xfId="0" applyNumberFormat="1" applyFill="1" applyBorder="1" applyAlignment="1">
      <alignment vertical="center"/>
    </xf>
    <xf numFmtId="0" fontId="2" fillId="24" borderId="13" xfId="0" applyFont="1" applyFill="1" applyBorder="1" applyAlignment="1">
      <alignment vertical="center"/>
    </xf>
    <xf numFmtId="0" fontId="2" fillId="24" borderId="14" xfId="0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5" fillId="24" borderId="13" xfId="0" applyNumberFormat="1" applyFont="1" applyFill="1" applyBorder="1" applyAlignment="1">
      <alignment vertical="center"/>
    </xf>
    <xf numFmtId="3" fontId="25" fillId="24" borderId="14" xfId="0" applyNumberFormat="1" applyFont="1" applyFill="1" applyBorder="1" applyAlignment="1">
      <alignment vertical="center"/>
    </xf>
    <xf numFmtId="0" fontId="0" fillId="24" borderId="14" xfId="0" applyFill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3" fontId="2" fillId="25" borderId="13" xfId="0" applyNumberFormat="1" applyFont="1" applyFill="1" applyBorder="1" applyAlignment="1">
      <alignment vertical="center"/>
    </xf>
    <xf numFmtId="3" fontId="2" fillId="25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vertical="center" wrapText="1"/>
    </xf>
    <xf numFmtId="0" fontId="0" fillId="23" borderId="0" xfId="0" applyFill="1" applyAlignment="1">
      <alignment vertical="center"/>
    </xf>
    <xf numFmtId="3" fontId="2" fillId="25" borderId="14" xfId="0" applyNumberFormat="1" applyFont="1" applyFill="1" applyBorder="1" applyAlignment="1">
      <alignment vertical="center"/>
    </xf>
    <xf numFmtId="3" fontId="2" fillId="23" borderId="13" xfId="0" applyNumberFormat="1" applyFont="1" applyFill="1" applyBorder="1" applyAlignment="1">
      <alignment vertical="center"/>
    </xf>
    <xf numFmtId="0" fontId="2" fillId="23" borderId="0" xfId="0" applyFont="1" applyFill="1" applyAlignment="1">
      <alignment vertical="center"/>
    </xf>
    <xf numFmtId="0" fontId="1" fillId="23" borderId="0" xfId="0" applyFont="1" applyFill="1" applyAlignment="1">
      <alignment vertical="center"/>
    </xf>
    <xf numFmtId="0" fontId="2" fillId="24" borderId="11" xfId="0" applyFont="1" applyFill="1" applyBorder="1" applyAlignment="1">
      <alignment horizontal="left" vertical="center"/>
    </xf>
    <xf numFmtId="0" fontId="1" fillId="24" borderId="12" xfId="0" applyFont="1" applyFill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27" borderId="3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18" xfId="0" applyFont="1" applyBorder="1" applyAlignment="1">
      <alignment wrapText="1"/>
    </xf>
    <xf numFmtId="0" fontId="2" fillId="23" borderId="6" xfId="0" applyFont="1" applyFill="1" applyBorder="1" applyAlignment="1">
      <alignment horizontal="left" vertical="center"/>
    </xf>
    <xf numFmtId="0" fontId="1" fillId="23" borderId="6" xfId="0" applyFont="1" applyFill="1" applyBorder="1" applyAlignment="1">
      <alignment vertical="center"/>
    </xf>
    <xf numFmtId="0" fontId="0" fillId="25" borderId="0" xfId="0" applyFill="1" applyAlignment="1">
      <alignment vertical="center"/>
    </xf>
    <xf numFmtId="3" fontId="0" fillId="23" borderId="3" xfId="0" applyNumberFormat="1" applyFill="1" applyBorder="1" applyAlignment="1">
      <alignment horizontal="right" vertical="center"/>
    </xf>
    <xf numFmtId="3" fontId="2" fillId="23" borderId="9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left" vertical="center" wrapText="1"/>
    </xf>
    <xf numFmtId="3" fontId="26" fillId="28" borderId="3" xfId="0" applyNumberFormat="1" applyFont="1" applyFill="1" applyBorder="1" applyAlignment="1">
      <alignment vertical="center"/>
    </xf>
    <xf numFmtId="3" fontId="2" fillId="24" borderId="20" xfId="0" applyNumberFormat="1" applyFont="1" applyFill="1" applyBorder="1" applyAlignment="1">
      <alignment vertical="center"/>
    </xf>
    <xf numFmtId="3" fontId="2" fillId="24" borderId="3" xfId="0" applyNumberFormat="1" applyFont="1" applyFill="1" applyBorder="1" applyAlignment="1">
      <alignment vertical="center"/>
    </xf>
    <xf numFmtId="3" fontId="2" fillId="26" borderId="14" xfId="0" applyNumberFormat="1" applyFont="1" applyFill="1" applyBorder="1" applyAlignment="1">
      <alignment vertical="center"/>
    </xf>
    <xf numFmtId="3" fontId="2" fillId="26" borderId="13" xfId="0" applyNumberFormat="1" applyFont="1" applyFill="1" applyBorder="1" applyAlignment="1">
      <alignment horizontal="right" vertical="center"/>
    </xf>
    <xf numFmtId="3" fontId="2" fillId="26" borderId="1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/>
    </xf>
    <xf numFmtId="0" fontId="1" fillId="23" borderId="3" xfId="0" applyFont="1" applyFill="1" applyBorder="1" applyAlignment="1">
      <alignment horizontal="right" vertical="center"/>
    </xf>
    <xf numFmtId="0" fontId="2" fillId="23" borderId="10" xfId="0" applyFont="1" applyFill="1" applyBorder="1" applyAlignment="1">
      <alignment horizontal="center" vertical="center"/>
    </xf>
    <xf numFmtId="3" fontId="0" fillId="22" borderId="0" xfId="0" applyNumberFormat="1" applyFill="1" applyAlignment="1">
      <alignment vertical="center"/>
    </xf>
    <xf numFmtId="0" fontId="0" fillId="22" borderId="0" xfId="0" applyFill="1" applyAlignment="1">
      <alignment vertical="center"/>
    </xf>
    <xf numFmtId="3" fontId="0" fillId="24" borderId="11" xfId="0" applyNumberFormat="1" applyFill="1" applyBorder="1"/>
    <xf numFmtId="3" fontId="0" fillId="24" borderId="12" xfId="0" applyNumberFormat="1" applyFill="1" applyBorder="1"/>
    <xf numFmtId="3" fontId="1" fillId="23" borderId="9" xfId="0" applyNumberFormat="1" applyFont="1" applyFill="1" applyBorder="1" applyAlignment="1">
      <alignment horizontal="right" vertical="center"/>
    </xf>
    <xf numFmtId="3" fontId="0" fillId="23" borderId="0" xfId="0" applyNumberFormat="1" applyFill="1" applyAlignment="1">
      <alignment vertical="center"/>
    </xf>
    <xf numFmtId="0" fontId="2" fillId="23" borderId="7" xfId="0" applyFont="1" applyFill="1" applyBorder="1" applyAlignment="1">
      <alignment vertical="center"/>
    </xf>
    <xf numFmtId="0" fontId="1" fillId="23" borderId="9" xfId="0" applyFont="1" applyFill="1" applyBorder="1" applyAlignment="1">
      <alignment horizontal="right" vertical="center"/>
    </xf>
    <xf numFmtId="0" fontId="1" fillId="23" borderId="7" xfId="0" applyFont="1" applyFill="1" applyBorder="1" applyAlignment="1">
      <alignment vertical="center"/>
    </xf>
    <xf numFmtId="3" fontId="1" fillId="23" borderId="7" xfId="0" applyNumberFormat="1" applyFont="1" applyFill="1" applyBorder="1" applyAlignment="1">
      <alignment horizontal="right" vertical="center"/>
    </xf>
    <xf numFmtId="0" fontId="2" fillId="24" borderId="14" xfId="0" applyFont="1" applyFill="1" applyBorder="1"/>
    <xf numFmtId="0" fontId="2" fillId="24" borderId="11" xfId="0" applyFont="1" applyFill="1" applyBorder="1" applyAlignment="1">
      <alignment wrapText="1"/>
    </xf>
    <xf numFmtId="0" fontId="2" fillId="24" borderId="13" xfId="0" applyFont="1" applyFill="1" applyBorder="1" applyAlignment="1">
      <alignment wrapText="1"/>
    </xf>
    <xf numFmtId="0" fontId="2" fillId="24" borderId="12" xfId="0" applyFont="1" applyFill="1" applyBorder="1"/>
    <xf numFmtId="0" fontId="2" fillId="24" borderId="14" xfId="0" applyFont="1" applyFill="1" applyBorder="1" applyAlignment="1">
      <alignment wrapText="1"/>
    </xf>
    <xf numFmtId="0" fontId="25" fillId="23" borderId="3" xfId="0" applyFont="1" applyFill="1" applyBorder="1" applyAlignment="1">
      <alignment horizontal="left" vertical="center"/>
    </xf>
    <xf numFmtId="0" fontId="25" fillId="23" borderId="3" xfId="0" applyFont="1" applyFill="1" applyBorder="1" applyAlignment="1">
      <alignment vertical="center"/>
    </xf>
    <xf numFmtId="3" fontId="25" fillId="25" borderId="13" xfId="0" applyNumberFormat="1" applyFont="1" applyFill="1" applyBorder="1" applyAlignment="1">
      <alignment vertical="center"/>
    </xf>
    <xf numFmtId="0" fontId="27" fillId="23" borderId="0" xfId="0" applyFont="1" applyFill="1" applyAlignment="1">
      <alignment vertical="center"/>
    </xf>
    <xf numFmtId="0" fontId="25" fillId="23" borderId="3" xfId="0" applyFont="1" applyFill="1" applyBorder="1" applyAlignment="1">
      <alignment horizontal="center" vertical="center"/>
    </xf>
    <xf numFmtId="0" fontId="25" fillId="23" borderId="3" xfId="0" applyFont="1" applyFill="1" applyBorder="1" applyAlignment="1">
      <alignment horizontal="left" vertical="center" wrapText="1"/>
    </xf>
    <xf numFmtId="0" fontId="28" fillId="23" borderId="3" xfId="0" applyFont="1" applyFill="1" applyBorder="1" applyAlignment="1">
      <alignment horizontal="left" vertical="center"/>
    </xf>
    <xf numFmtId="0" fontId="28" fillId="23" borderId="3" xfId="0" applyFont="1" applyFill="1" applyBorder="1" applyAlignment="1">
      <alignment horizontal="center" vertical="center"/>
    </xf>
    <xf numFmtId="3" fontId="28" fillId="23" borderId="3" xfId="0" applyNumberFormat="1" applyFont="1" applyFill="1" applyBorder="1" applyAlignment="1">
      <alignment horizontal="right" vertical="center"/>
    </xf>
    <xf numFmtId="3" fontId="25" fillId="23" borderId="3" xfId="0" applyNumberFormat="1" applyFont="1" applyFill="1" applyBorder="1" applyAlignment="1">
      <alignment horizontal="right" vertical="center"/>
    </xf>
    <xf numFmtId="0" fontId="25" fillId="23" borderId="0" xfId="0" applyFont="1" applyFill="1" applyAlignment="1">
      <alignment vertical="center"/>
    </xf>
    <xf numFmtId="0" fontId="27" fillId="23" borderId="3" xfId="0" applyFont="1" applyFill="1" applyBorder="1" applyAlignment="1">
      <alignment horizontal="left" vertical="center"/>
    </xf>
    <xf numFmtId="0" fontId="27" fillId="23" borderId="3" xfId="5" applyFont="1" applyFill="1" applyBorder="1" applyAlignment="1">
      <alignment horizontal="left" vertical="center" wrapText="1"/>
    </xf>
    <xf numFmtId="3" fontId="27" fillId="23" borderId="3" xfId="0" applyNumberFormat="1" applyFont="1" applyFill="1" applyBorder="1" applyAlignment="1">
      <alignment horizontal="right" vertical="center"/>
    </xf>
    <xf numFmtId="0" fontId="28" fillId="23" borderId="3" xfId="0" applyFont="1" applyFill="1" applyBorder="1" applyAlignment="1">
      <alignment vertical="center"/>
    </xf>
    <xf numFmtId="0" fontId="27" fillId="23" borderId="3" xfId="0" applyFont="1" applyFill="1" applyBorder="1" applyAlignment="1">
      <alignment vertical="center"/>
    </xf>
    <xf numFmtId="0" fontId="25" fillId="23" borderId="3" xfId="0" applyFont="1" applyFill="1" applyBorder="1" applyAlignment="1">
      <alignment vertical="center" wrapText="1"/>
    </xf>
    <xf numFmtId="0" fontId="27" fillId="23" borderId="3" xfId="0" applyFont="1" applyFill="1" applyBorder="1" applyAlignment="1">
      <alignment vertical="center" wrapText="1"/>
    </xf>
    <xf numFmtId="3" fontId="27" fillId="24" borderId="13" xfId="0" applyNumberFormat="1" applyFont="1" applyFill="1" applyBorder="1" applyAlignment="1">
      <alignment vertical="center"/>
    </xf>
    <xf numFmtId="3" fontId="27" fillId="24" borderId="14" xfId="0" applyNumberFormat="1" applyFont="1" applyFill="1" applyBorder="1" applyAlignment="1">
      <alignment vertical="center"/>
    </xf>
    <xf numFmtId="0" fontId="25" fillId="23" borderId="4" xfId="0" applyFont="1" applyFill="1" applyBorder="1" applyAlignment="1">
      <alignment vertical="center" wrapText="1"/>
    </xf>
    <xf numFmtId="0" fontId="27" fillId="23" borderId="4" xfId="0" applyFont="1" applyFill="1" applyBorder="1" applyAlignment="1">
      <alignment vertical="center" wrapText="1"/>
    </xf>
    <xf numFmtId="3" fontId="2" fillId="23" borderId="14" xfId="0" applyNumberFormat="1" applyFont="1" applyFill="1" applyBorder="1" applyAlignment="1">
      <alignment vertical="center"/>
    </xf>
    <xf numFmtId="3" fontId="0" fillId="23" borderId="12" xfId="0" applyNumberFormat="1" applyFill="1" applyBorder="1" applyAlignment="1">
      <alignment vertical="center"/>
    </xf>
    <xf numFmtId="3" fontId="2" fillId="26" borderId="13" xfId="0" applyNumberFormat="1" applyFont="1" applyFill="1" applyBorder="1" applyAlignment="1">
      <alignment vertical="center"/>
    </xf>
    <xf numFmtId="3" fontId="2" fillId="26" borderId="13" xfId="0" applyNumberFormat="1" applyFont="1" applyFill="1" applyBorder="1"/>
    <xf numFmtId="3" fontId="2" fillId="26" borderId="14" xfId="0" applyNumberFormat="1" applyFont="1" applyFill="1" applyBorder="1"/>
    <xf numFmtId="3" fontId="2" fillId="23" borderId="14" xfId="0" applyNumberFormat="1" applyFont="1" applyFill="1" applyBorder="1"/>
    <xf numFmtId="3" fontId="2" fillId="26" borderId="11" xfId="0" applyNumberFormat="1" applyFont="1" applyFill="1" applyBorder="1"/>
    <xf numFmtId="3" fontId="2" fillId="23" borderId="13" xfId="0" applyNumberFormat="1" applyFont="1" applyFill="1" applyBorder="1"/>
    <xf numFmtId="0" fontId="2" fillId="23" borderId="11" xfId="0" applyFont="1" applyFill="1" applyBorder="1" applyAlignment="1">
      <alignment horizontal="left"/>
    </xf>
    <xf numFmtId="0" fontId="2" fillId="23" borderId="13" xfId="0" applyFont="1" applyFill="1" applyBorder="1" applyAlignment="1">
      <alignment horizontal="left" wrapText="1"/>
    </xf>
    <xf numFmtId="0" fontId="2" fillId="24" borderId="12" xfId="0" applyFont="1" applyFill="1" applyBorder="1" applyAlignment="1">
      <alignment horizontal="left" vertical="center"/>
    </xf>
    <xf numFmtId="3" fontId="1" fillId="24" borderId="14" xfId="0" applyNumberFormat="1" applyFont="1" applyFill="1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23" borderId="3" xfId="0" applyFill="1" applyBorder="1" applyAlignment="1">
      <alignment vertical="center"/>
    </xf>
    <xf numFmtId="3" fontId="0" fillId="29" borderId="11" xfId="0" applyNumberFormat="1" applyFill="1" applyBorder="1" applyAlignment="1">
      <alignment vertical="center"/>
    </xf>
    <xf numFmtId="3" fontId="0" fillId="23" borderId="14" xfId="0" applyNumberFormat="1" applyFill="1" applyBorder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2" fillId="24" borderId="0" xfId="0" applyFont="1" applyFill="1" applyAlignment="1">
      <alignment wrapText="1"/>
    </xf>
    <xf numFmtId="3" fontId="0" fillId="0" borderId="11" xfId="0" applyNumberForma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13" xfId="0" applyNumberFormat="1" applyFont="1" applyBorder="1"/>
    <xf numFmtId="3" fontId="0" fillId="0" borderId="14" xfId="0" applyNumberFormat="1" applyBorder="1" applyAlignment="1">
      <alignment vertical="center"/>
    </xf>
    <xf numFmtId="3" fontId="2" fillId="0" borderId="3" xfId="3" applyNumberFormat="1" applyFont="1" applyBorder="1" applyAlignment="1">
      <alignment horizontal="right" vertical="center"/>
    </xf>
    <xf numFmtId="3" fontId="0" fillId="0" borderId="12" xfId="0" applyNumberFormat="1" applyBorder="1" applyAlignment="1">
      <alignment vertical="center"/>
    </xf>
    <xf numFmtId="3" fontId="0" fillId="0" borderId="13" xfId="0" applyNumberFormat="1" applyBorder="1"/>
    <xf numFmtId="3" fontId="0" fillId="0" borderId="14" xfId="0" applyNumberFormat="1" applyBorder="1"/>
    <xf numFmtId="0" fontId="2" fillId="0" borderId="14" xfId="0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5" fillId="0" borderId="13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0" fontId="2" fillId="23" borderId="7" xfId="0" applyFont="1" applyFill="1" applyBorder="1" applyAlignment="1">
      <alignment horizontal="center" vertical="center"/>
    </xf>
    <xf numFmtId="0" fontId="2" fillId="23" borderId="8" xfId="0" applyFont="1" applyFill="1" applyBorder="1" applyAlignment="1">
      <alignment horizontal="center" vertical="center"/>
    </xf>
    <xf numFmtId="0" fontId="2" fillId="23" borderId="9" xfId="0" applyFont="1" applyFill="1" applyBorder="1" applyAlignment="1">
      <alignment horizontal="center" vertical="center"/>
    </xf>
    <xf numFmtId="0" fontId="2" fillId="23" borderId="3" xfId="0" applyFont="1" applyFill="1" applyBorder="1" applyAlignment="1">
      <alignment horizontal="center" vertical="center"/>
    </xf>
    <xf numFmtId="49" fontId="1" fillId="22" borderId="16" xfId="0" applyNumberFormat="1" applyFont="1" applyFill="1" applyBorder="1" applyAlignment="1">
      <alignment horizontal="left" vertical="center"/>
    </xf>
    <xf numFmtId="49" fontId="1" fillId="22" borderId="5" xfId="0" applyNumberFormat="1" applyFont="1" applyFill="1" applyBorder="1" applyAlignment="1">
      <alignment horizontal="left" vertical="center"/>
    </xf>
    <xf numFmtId="0" fontId="0" fillId="23" borderId="3" xfId="0" applyFill="1" applyBorder="1" applyAlignment="1">
      <alignment horizontal="center" vertical="center"/>
    </xf>
    <xf numFmtId="0" fontId="1" fillId="22" borderId="16" xfId="0" applyFont="1" applyFill="1" applyBorder="1" applyAlignment="1">
      <alignment horizontal="left" vertical="center"/>
    </xf>
    <xf numFmtId="0" fontId="1" fillId="22" borderId="5" xfId="0" applyFont="1" applyFill="1" applyBorder="1" applyAlignment="1">
      <alignment horizontal="left" vertical="center"/>
    </xf>
    <xf numFmtId="0" fontId="1" fillId="22" borderId="4" xfId="0" applyFont="1" applyFill="1" applyBorder="1" applyAlignment="1">
      <alignment horizontal="left" vertical="center"/>
    </xf>
    <xf numFmtId="0" fontId="1" fillId="22" borderId="17" xfId="0" applyFont="1" applyFill="1" applyBorder="1" applyAlignment="1">
      <alignment horizontal="left" vertical="center"/>
    </xf>
    <xf numFmtId="0" fontId="25" fillId="23" borderId="3" xfId="0" applyFont="1" applyFill="1" applyBorder="1" applyAlignment="1">
      <alignment horizontal="center" vertical="center"/>
    </xf>
    <xf numFmtId="0" fontId="2" fillId="23" borderId="16" xfId="0" applyFont="1" applyFill="1" applyBorder="1" applyAlignment="1">
      <alignment horizontal="center" vertical="center"/>
    </xf>
    <xf numFmtId="0" fontId="2" fillId="23" borderId="19" xfId="0" applyFont="1" applyFill="1" applyBorder="1" applyAlignment="1">
      <alignment horizontal="center" vertical="center"/>
    </xf>
    <xf numFmtId="0" fontId="2" fillId="23" borderId="10" xfId="0" applyFont="1" applyFill="1" applyBorder="1" applyAlignment="1">
      <alignment horizontal="center" vertical="center"/>
    </xf>
    <xf numFmtId="0" fontId="27" fillId="23" borderId="3" xfId="0" applyFont="1" applyFill="1" applyBorder="1" applyAlignment="1">
      <alignment horizontal="center" vertical="center"/>
    </xf>
    <xf numFmtId="0" fontId="0" fillId="23" borderId="8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6" fillId="28" borderId="4" xfId="0" applyFont="1" applyFill="1" applyBorder="1" applyAlignment="1">
      <alignment horizontal="right" vertical="center"/>
    </xf>
    <xf numFmtId="0" fontId="26" fillId="28" borderId="17" xfId="0" applyFont="1" applyFill="1" applyBorder="1" applyAlignment="1">
      <alignment horizontal="right" vertical="center"/>
    </xf>
    <xf numFmtId="0" fontId="26" fillId="28" borderId="6" xfId="0" applyFont="1" applyFill="1" applyBorder="1" applyAlignment="1">
      <alignment horizontal="right" vertical="center"/>
    </xf>
    <xf numFmtId="0" fontId="1" fillId="23" borderId="4" xfId="0" applyFont="1" applyFill="1" applyBorder="1" applyAlignment="1">
      <alignment horizontal="right" vertical="center"/>
    </xf>
    <xf numFmtId="0" fontId="1" fillId="23" borderId="17" xfId="0" applyFont="1" applyFill="1" applyBorder="1" applyAlignment="1">
      <alignment horizontal="right" vertical="center"/>
    </xf>
    <xf numFmtId="0" fontId="1" fillId="23" borderId="6" xfId="0" applyFont="1" applyFill="1" applyBorder="1" applyAlignment="1">
      <alignment horizontal="right" vertical="center"/>
    </xf>
    <xf numFmtId="0" fontId="25" fillId="23" borderId="6" xfId="0" applyFont="1" applyFill="1" applyBorder="1" applyAlignment="1">
      <alignment horizontal="left" vertical="center"/>
    </xf>
    <xf numFmtId="0" fontId="0" fillId="23" borderId="21" xfId="0" applyFill="1" applyBorder="1" applyAlignment="1">
      <alignment horizontal="center" vertical="center"/>
    </xf>
    <xf numFmtId="0" fontId="0" fillId="23" borderId="22" xfId="0" applyFill="1" applyBorder="1" applyAlignment="1">
      <alignment horizontal="center" vertical="center"/>
    </xf>
    <xf numFmtId="0" fontId="0" fillId="23" borderId="23" xfId="0" applyFill="1" applyBorder="1" applyAlignment="1">
      <alignment horizontal="center" vertical="center"/>
    </xf>
    <xf numFmtId="0" fontId="3" fillId="28" borderId="15" xfId="0" applyFont="1" applyFill="1" applyBorder="1" applyAlignment="1">
      <alignment vertical="center"/>
    </xf>
    <xf numFmtId="0" fontId="21" fillId="22" borderId="16" xfId="0" applyFont="1" applyFill="1" applyBorder="1" applyAlignment="1">
      <alignment horizontal="left" vertical="center"/>
    </xf>
    <xf numFmtId="0" fontId="21" fillId="22" borderId="5" xfId="0" applyFont="1" applyFill="1" applyBorder="1" applyAlignment="1">
      <alignment horizontal="left" vertical="center"/>
    </xf>
    <xf numFmtId="0" fontId="3" fillId="28" borderId="10" xfId="0" applyFont="1" applyFill="1" applyBorder="1" applyAlignment="1">
      <alignment horizontal="center" vertical="center" wrapText="1"/>
    </xf>
  </cellXfs>
  <cellStyles count="66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no" xfId="0" builtinId="0"/>
    <cellStyle name="Normalno 3" xfId="4" xr:uid="{00000000-0005-0000-0000-000004000000}"/>
    <cellStyle name="Obično_Izvori_Hierarhija za unos_Export_4" xfId="5" xr:uid="{00000000-0005-0000-0000-000005000000}"/>
    <cellStyle name="Obično_List7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ilterText 2" xfId="24" xr:uid="{00000000-0005-0000-0000-000018000000}"/>
    <cellStyle name="SAPBEXfilterText 2 2" xfId="25" xr:uid="{00000000-0005-0000-0000-000019000000}"/>
    <cellStyle name="SAPBEXformats" xfId="26" xr:uid="{00000000-0005-0000-0000-00001A000000}"/>
    <cellStyle name="SAPBEXheaderItem" xfId="27" xr:uid="{00000000-0005-0000-0000-00001B000000}"/>
    <cellStyle name="SAPBEXheaderItem 2" xfId="28" xr:uid="{00000000-0005-0000-0000-00001C000000}"/>
    <cellStyle name="SAPBEXheaderItem 2 2" xfId="29" xr:uid="{00000000-0005-0000-0000-00001D000000}"/>
    <cellStyle name="SAPBEXheaderText" xfId="30" xr:uid="{00000000-0005-0000-0000-00001E000000}"/>
    <cellStyle name="SAPBEXheaderText 2" xfId="31" xr:uid="{00000000-0005-0000-0000-00001F000000}"/>
    <cellStyle name="SAPBEXheaderText 2 2" xfId="32" xr:uid="{00000000-0005-0000-0000-000020000000}"/>
    <cellStyle name="SAPBEXHLevel0" xfId="33" xr:uid="{00000000-0005-0000-0000-000021000000}"/>
    <cellStyle name="SAPBEXHLevel0X" xfId="34" xr:uid="{00000000-0005-0000-0000-000022000000}"/>
    <cellStyle name="SAPBEXHLevel0X 2" xfId="35" xr:uid="{00000000-0005-0000-0000-000023000000}"/>
    <cellStyle name="SAPBEXHLevel0X 2 2" xfId="36" xr:uid="{00000000-0005-0000-0000-000024000000}"/>
    <cellStyle name="SAPBEXHLevel1" xfId="37" xr:uid="{00000000-0005-0000-0000-000025000000}"/>
    <cellStyle name="SAPBEXHLevel1X" xfId="38" xr:uid="{00000000-0005-0000-0000-000026000000}"/>
    <cellStyle name="SAPBEXHLevel1X 2" xfId="39" xr:uid="{00000000-0005-0000-0000-000027000000}"/>
    <cellStyle name="SAPBEXHLevel1X 2 2" xfId="40" xr:uid="{00000000-0005-0000-0000-000028000000}"/>
    <cellStyle name="SAPBEXHLevel2" xfId="41" xr:uid="{00000000-0005-0000-0000-000029000000}"/>
    <cellStyle name="SAPBEXHLevel2X" xfId="42" xr:uid="{00000000-0005-0000-0000-00002A000000}"/>
    <cellStyle name="SAPBEXHLevel2X 2" xfId="43" xr:uid="{00000000-0005-0000-0000-00002B000000}"/>
    <cellStyle name="SAPBEXHLevel2X 2 2" xfId="44" xr:uid="{00000000-0005-0000-0000-00002C000000}"/>
    <cellStyle name="SAPBEXHLevel3" xfId="45" xr:uid="{00000000-0005-0000-0000-00002D000000}"/>
    <cellStyle name="SAPBEXHLevel3 2" xfId="46" xr:uid="{00000000-0005-0000-0000-00002E000000}"/>
    <cellStyle name="SAPBEXHLevel3 2 2" xfId="47" xr:uid="{00000000-0005-0000-0000-00002F000000}"/>
    <cellStyle name="SAPBEXHLevel3X" xfId="48" xr:uid="{00000000-0005-0000-0000-000030000000}"/>
    <cellStyle name="SAPBEXHLevel3X 2" xfId="49" xr:uid="{00000000-0005-0000-0000-000031000000}"/>
    <cellStyle name="SAPBEXHLevel3X 2 2" xfId="50" xr:uid="{00000000-0005-0000-0000-000032000000}"/>
    <cellStyle name="SAPBEXinputData" xfId="51" xr:uid="{00000000-0005-0000-0000-000033000000}"/>
    <cellStyle name="SAPBEXinputData 2" xfId="52" xr:uid="{00000000-0005-0000-0000-000034000000}"/>
    <cellStyle name="SAPBEXinputData 2 2" xfId="53" xr:uid="{00000000-0005-0000-0000-000035000000}"/>
    <cellStyle name="SAPBEXresData" xfId="54" xr:uid="{00000000-0005-0000-0000-000036000000}"/>
    <cellStyle name="SAPBEXresDataEmph" xfId="55" xr:uid="{00000000-0005-0000-0000-000037000000}"/>
    <cellStyle name="SAPBEXresItem" xfId="56" xr:uid="{00000000-0005-0000-0000-000038000000}"/>
    <cellStyle name="SAPBEXresItemX" xfId="57" xr:uid="{00000000-0005-0000-0000-000039000000}"/>
    <cellStyle name="SAPBEXstdData" xfId="58" xr:uid="{00000000-0005-0000-0000-00003A000000}"/>
    <cellStyle name="SAPBEXstdDataEmph" xfId="59" xr:uid="{00000000-0005-0000-0000-00003B000000}"/>
    <cellStyle name="SAPBEXstdItem" xfId="60" xr:uid="{00000000-0005-0000-0000-00003C000000}"/>
    <cellStyle name="SAPBEXstdItemX" xfId="61" xr:uid="{00000000-0005-0000-0000-00003D000000}"/>
    <cellStyle name="SAPBEXtitle" xfId="62" xr:uid="{00000000-0005-0000-0000-00003E000000}"/>
    <cellStyle name="SAPBEXtitle 2" xfId="63" xr:uid="{00000000-0005-0000-0000-00003F000000}"/>
    <cellStyle name="SAPBEXtitle 2 2" xfId="64" xr:uid="{00000000-0005-0000-0000-000040000000}"/>
    <cellStyle name="SAPBEXundefined" xfId="65" xr:uid="{00000000-0005-0000-0000-000041000000}"/>
  </cellStyles>
  <dxfs count="0"/>
  <tableStyles count="0" defaultTableStyle="TableStyleMedium2" defaultPivotStyle="PivotStyleLight16"/>
  <colors>
    <mruColors>
      <color rgb="FFCCFFCC"/>
      <color rgb="FFF7CBEB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9"/>
  <sheetViews>
    <sheetView tabSelected="1" zoomScaleNormal="100" zoomScaleSheetLayoutView="100" workbookViewId="0">
      <pane xSplit="3" ySplit="2" topLeftCell="D3" activePane="bottomRight" state="frozen"/>
      <selection pane="topRight" activeCell="C48" sqref="C48"/>
      <selection pane="bottomLeft" activeCell="C48" sqref="C48"/>
      <selection pane="bottomRight" activeCell="J399" sqref="J399"/>
    </sheetView>
  </sheetViews>
  <sheetFormatPr defaultRowHeight="13.15" customHeight="1" x14ac:dyDescent="0.2"/>
  <cols>
    <col min="1" max="1" width="8.85546875" style="46" customWidth="1"/>
    <col min="2" max="2" width="13.5703125" style="2" customWidth="1"/>
    <col min="3" max="3" width="64.5703125" style="2" customWidth="1"/>
    <col min="4" max="4" width="15.85546875" style="2" bestFit="1" customWidth="1"/>
    <col min="5" max="5" width="13.7109375" style="2" bestFit="1" customWidth="1"/>
    <col min="6" max="6" width="13.42578125" style="2" customWidth="1"/>
    <col min="7" max="7" width="12.85546875" style="2" customWidth="1"/>
    <col min="8" max="16384" width="9.140625" style="2"/>
  </cols>
  <sheetData>
    <row r="1" spans="1:5" ht="13.15" customHeight="1" x14ac:dyDescent="0.2">
      <c r="A1" s="177" t="s">
        <v>0</v>
      </c>
      <c r="B1" s="174"/>
      <c r="C1" s="174"/>
      <c r="D1" s="174"/>
      <c r="E1" s="174"/>
    </row>
    <row r="2" spans="1:5" ht="25.5" x14ac:dyDescent="0.2">
      <c r="A2" s="3" t="s">
        <v>1</v>
      </c>
      <c r="B2" s="3" t="s">
        <v>2</v>
      </c>
      <c r="C2" s="3" t="s">
        <v>3</v>
      </c>
      <c r="D2" s="58" t="s">
        <v>4</v>
      </c>
      <c r="E2" s="58" t="s">
        <v>5</v>
      </c>
    </row>
    <row r="3" spans="1:5" ht="13.15" customHeight="1" x14ac:dyDescent="0.2">
      <c r="A3" s="149" t="s">
        <v>6</v>
      </c>
      <c r="B3" s="150"/>
      <c r="C3" s="150"/>
      <c r="D3" s="78"/>
      <c r="E3" s="78"/>
    </row>
    <row r="4" spans="1:5" s="50" customFormat="1" ht="12.75" hidden="1" x14ac:dyDescent="0.2">
      <c r="A4" s="148">
        <v>11</v>
      </c>
      <c r="B4" s="4">
        <v>671110011</v>
      </c>
      <c r="C4" s="5" t="s">
        <v>7</v>
      </c>
      <c r="D4" s="52">
        <v>850439456</v>
      </c>
      <c r="E4" s="115">
        <v>956654502</v>
      </c>
    </row>
    <row r="5" spans="1:5" s="50" customFormat="1" ht="25.5" hidden="1" x14ac:dyDescent="0.2">
      <c r="A5" s="148"/>
      <c r="B5" s="4">
        <v>671210011</v>
      </c>
      <c r="C5" s="5" t="s">
        <v>8</v>
      </c>
      <c r="D5" s="115">
        <v>18155089</v>
      </c>
      <c r="E5" s="115">
        <v>12645131</v>
      </c>
    </row>
    <row r="6" spans="1:5" s="50" customFormat="1" ht="26.45" hidden="1" customHeight="1" x14ac:dyDescent="0.2">
      <c r="A6" s="148"/>
      <c r="B6" s="4">
        <v>671410011</v>
      </c>
      <c r="C6" s="5" t="s">
        <v>9</v>
      </c>
      <c r="D6" s="32">
        <v>2000000</v>
      </c>
      <c r="E6" s="32">
        <v>722400</v>
      </c>
    </row>
    <row r="7" spans="1:5" s="50" customFormat="1" ht="13.15" hidden="1" customHeight="1" x14ac:dyDescent="0.2">
      <c r="A7" s="148"/>
      <c r="B7" s="7" t="s">
        <v>10</v>
      </c>
      <c r="C7" s="8"/>
      <c r="D7" s="9">
        <f>SUM(D4:D6)</f>
        <v>870594545</v>
      </c>
      <c r="E7" s="9">
        <f>SUM(E4+E5+E6)</f>
        <v>970022033</v>
      </c>
    </row>
    <row r="8" spans="1:5" s="50" customFormat="1" ht="12.75" hidden="1" x14ac:dyDescent="0.2">
      <c r="A8" s="148">
        <v>12</v>
      </c>
      <c r="B8" s="4">
        <v>671110012</v>
      </c>
      <c r="C8" s="5" t="s">
        <v>7</v>
      </c>
      <c r="D8" s="30">
        <v>37079617</v>
      </c>
      <c r="E8" s="30">
        <v>25268188</v>
      </c>
    </row>
    <row r="9" spans="1:5" s="50" customFormat="1" ht="25.9" hidden="1" customHeight="1" x14ac:dyDescent="0.2">
      <c r="A9" s="148"/>
      <c r="B9" s="4">
        <v>671210012</v>
      </c>
      <c r="C9" s="5" t="s">
        <v>8</v>
      </c>
      <c r="D9" s="32">
        <v>230850</v>
      </c>
      <c r="E9" s="32">
        <v>238000</v>
      </c>
    </row>
    <row r="10" spans="1:5" s="50" customFormat="1" ht="13.15" hidden="1" customHeight="1" x14ac:dyDescent="0.2">
      <c r="A10" s="148"/>
      <c r="B10" s="7" t="s">
        <v>11</v>
      </c>
      <c r="C10" s="8"/>
      <c r="D10" s="9">
        <f t="shared" ref="D10:E10" si="0">D8+D9</f>
        <v>37310467</v>
      </c>
      <c r="E10" s="9">
        <f t="shared" si="0"/>
        <v>25506188</v>
      </c>
    </row>
    <row r="11" spans="1:5" s="50" customFormat="1" ht="13.15" hidden="1" customHeight="1" x14ac:dyDescent="0.2">
      <c r="A11" s="148">
        <v>31</v>
      </c>
      <c r="B11" s="5">
        <v>6615</v>
      </c>
      <c r="C11" s="10" t="s">
        <v>12</v>
      </c>
      <c r="D11" s="30">
        <v>37500</v>
      </c>
      <c r="E11" s="30">
        <v>48870</v>
      </c>
    </row>
    <row r="12" spans="1:5" s="50" customFormat="1" ht="13.15" hidden="1" customHeight="1" x14ac:dyDescent="0.2">
      <c r="A12" s="148"/>
      <c r="B12" s="4" t="s">
        <v>13</v>
      </c>
      <c r="C12" s="5" t="s">
        <v>14</v>
      </c>
      <c r="D12" s="32">
        <v>14024</v>
      </c>
      <c r="E12" s="32">
        <v>17719</v>
      </c>
    </row>
    <row r="13" spans="1:5" s="50" customFormat="1" ht="13.15" hidden="1" customHeight="1" x14ac:dyDescent="0.2">
      <c r="A13" s="148"/>
      <c r="B13" s="4" t="s">
        <v>15</v>
      </c>
      <c r="C13" s="5" t="s">
        <v>16</v>
      </c>
      <c r="D13" s="32">
        <v>-8654</v>
      </c>
      <c r="E13" s="32">
        <v>-17719</v>
      </c>
    </row>
    <row r="14" spans="1:5" s="50" customFormat="1" ht="13.15" hidden="1" customHeight="1" x14ac:dyDescent="0.2">
      <c r="A14" s="148"/>
      <c r="B14" s="7" t="s">
        <v>17</v>
      </c>
      <c r="C14" s="11"/>
      <c r="D14" s="9">
        <f>D11+D12+D13</f>
        <v>42870</v>
      </c>
      <c r="E14" s="9">
        <f t="shared" ref="E14" si="1">E11+E12+E13</f>
        <v>48870</v>
      </c>
    </row>
    <row r="15" spans="1:5" s="50" customFormat="1" ht="13.15" hidden="1" customHeight="1" x14ac:dyDescent="0.2">
      <c r="A15" s="148">
        <v>43</v>
      </c>
      <c r="B15" s="4">
        <v>65214</v>
      </c>
      <c r="C15" s="10" t="s">
        <v>18</v>
      </c>
      <c r="D15" s="30">
        <v>2600000</v>
      </c>
      <c r="E15" s="52">
        <v>2780000</v>
      </c>
    </row>
    <row r="16" spans="1:5" s="50" customFormat="1" ht="26.45" hidden="1" customHeight="1" x14ac:dyDescent="0.2">
      <c r="A16" s="148"/>
      <c r="B16" s="4">
        <v>65268</v>
      </c>
      <c r="C16" s="10" t="s">
        <v>19</v>
      </c>
      <c r="D16" s="32">
        <v>1800000</v>
      </c>
      <c r="E16" s="115">
        <v>2250000</v>
      </c>
    </row>
    <row r="17" spans="1:7" s="50" customFormat="1" ht="13.15" hidden="1" customHeight="1" x14ac:dyDescent="0.2">
      <c r="A17" s="148"/>
      <c r="B17" s="4" t="s">
        <v>13</v>
      </c>
      <c r="C17" s="5" t="s">
        <v>14</v>
      </c>
      <c r="D17" s="32">
        <v>3535474</v>
      </c>
      <c r="E17" s="115">
        <v>4774037</v>
      </c>
    </row>
    <row r="18" spans="1:7" s="50" customFormat="1" ht="13.15" hidden="1" customHeight="1" x14ac:dyDescent="0.2">
      <c r="A18" s="148"/>
      <c r="B18" s="4" t="s">
        <v>15</v>
      </c>
      <c r="C18" s="5" t="s">
        <v>16</v>
      </c>
      <c r="D18" s="32">
        <v>-3286704</v>
      </c>
      <c r="E18" s="115">
        <v>-3018015</v>
      </c>
    </row>
    <row r="19" spans="1:7" s="50" customFormat="1" ht="13.15" hidden="1" customHeight="1" x14ac:dyDescent="0.2">
      <c r="A19" s="148"/>
      <c r="B19" s="7" t="s">
        <v>20</v>
      </c>
      <c r="C19" s="11"/>
      <c r="D19" s="9">
        <f t="shared" ref="D19:E19" si="2">D15+D16+D17+D18</f>
        <v>4648770</v>
      </c>
      <c r="E19" s="9">
        <f t="shared" si="2"/>
        <v>6786022</v>
      </c>
      <c r="F19" s="83"/>
    </row>
    <row r="20" spans="1:7" s="50" customFormat="1" ht="13.15" hidden="1" customHeight="1" x14ac:dyDescent="0.2">
      <c r="A20" s="145">
        <v>51</v>
      </c>
      <c r="B20" s="4">
        <v>632311700</v>
      </c>
      <c r="C20" s="12" t="s">
        <v>21</v>
      </c>
      <c r="D20" s="52">
        <v>1512042</v>
      </c>
      <c r="E20" s="115">
        <v>1439125</v>
      </c>
    </row>
    <row r="21" spans="1:7" s="50" customFormat="1" ht="13.15" hidden="1" customHeight="1" x14ac:dyDescent="0.2">
      <c r="A21" s="146"/>
      <c r="B21" s="4">
        <v>632411700</v>
      </c>
      <c r="C21" s="12" t="s">
        <v>22</v>
      </c>
      <c r="D21" s="115">
        <v>1134786</v>
      </c>
      <c r="E21" s="51">
        <v>1176515</v>
      </c>
    </row>
    <row r="22" spans="1:7" s="50" customFormat="1" ht="13.15" hidden="1" customHeight="1" x14ac:dyDescent="0.2">
      <c r="A22" s="146"/>
      <c r="B22" s="4">
        <v>632311800</v>
      </c>
      <c r="C22" s="12" t="s">
        <v>23</v>
      </c>
      <c r="D22" s="115">
        <v>36824</v>
      </c>
      <c r="E22" s="51">
        <v>55324</v>
      </c>
    </row>
    <row r="23" spans="1:7" s="50" customFormat="1" ht="13.15" hidden="1" customHeight="1" x14ac:dyDescent="0.2">
      <c r="A23" s="146"/>
      <c r="B23" s="4" t="s">
        <v>13</v>
      </c>
      <c r="C23" s="12" t="s">
        <v>14</v>
      </c>
      <c r="D23" s="51">
        <v>788462</v>
      </c>
      <c r="E23" s="51">
        <v>2291225</v>
      </c>
    </row>
    <row r="24" spans="1:7" s="50" customFormat="1" ht="13.15" hidden="1" customHeight="1" x14ac:dyDescent="0.2">
      <c r="A24" s="146"/>
      <c r="B24" s="4" t="s">
        <v>15</v>
      </c>
      <c r="C24" s="12" t="s">
        <v>16</v>
      </c>
      <c r="D24" s="51">
        <v>0</v>
      </c>
      <c r="E24" s="39">
        <v>-2263225</v>
      </c>
    </row>
    <row r="25" spans="1:7" s="50" customFormat="1" ht="13.15" hidden="1" customHeight="1" x14ac:dyDescent="0.2">
      <c r="A25" s="147"/>
      <c r="B25" s="14" t="s">
        <v>24</v>
      </c>
      <c r="C25" s="13"/>
      <c r="D25" s="9">
        <f t="shared" ref="D25:E25" si="3">D20+D21+D22+D23+D24</f>
        <v>3472114</v>
      </c>
      <c r="E25" s="9">
        <f t="shared" si="3"/>
        <v>2698964</v>
      </c>
      <c r="F25" s="83"/>
    </row>
    <row r="26" spans="1:7" s="50" customFormat="1" ht="13.15" hidden="1" customHeight="1" x14ac:dyDescent="0.2">
      <c r="A26" s="148">
        <v>52</v>
      </c>
      <c r="B26" s="4">
        <v>6391</v>
      </c>
      <c r="C26" s="13" t="s">
        <v>25</v>
      </c>
      <c r="D26" s="52">
        <v>600000</v>
      </c>
      <c r="E26" s="52">
        <v>600000</v>
      </c>
      <c r="F26" s="83"/>
    </row>
    <row r="27" spans="1:7" s="50" customFormat="1" ht="13.15" hidden="1" customHeight="1" x14ac:dyDescent="0.2">
      <c r="A27" s="148"/>
      <c r="B27" s="4">
        <v>6392</v>
      </c>
      <c r="C27" s="13" t="s">
        <v>26</v>
      </c>
      <c r="D27" s="32">
        <v>400000</v>
      </c>
      <c r="E27" s="32">
        <v>460000</v>
      </c>
    </row>
    <row r="28" spans="1:7" s="50" customFormat="1" ht="13.15" hidden="1" customHeight="1" x14ac:dyDescent="0.2">
      <c r="A28" s="148"/>
      <c r="B28" s="4" t="s">
        <v>13</v>
      </c>
      <c r="C28" s="5" t="s">
        <v>14</v>
      </c>
      <c r="D28" s="32">
        <v>501801</v>
      </c>
      <c r="E28" s="32">
        <v>383381</v>
      </c>
    </row>
    <row r="29" spans="1:7" s="50" customFormat="1" ht="13.15" hidden="1" customHeight="1" x14ac:dyDescent="0.2">
      <c r="A29" s="148"/>
      <c r="B29" s="4" t="s">
        <v>15</v>
      </c>
      <c r="C29" s="5" t="s">
        <v>16</v>
      </c>
      <c r="D29" s="32">
        <v>-501801</v>
      </c>
      <c r="E29" s="32">
        <v>-225714</v>
      </c>
    </row>
    <row r="30" spans="1:7" s="50" customFormat="1" ht="13.15" hidden="1" customHeight="1" x14ac:dyDescent="0.2">
      <c r="A30" s="148"/>
      <c r="B30" s="14" t="s">
        <v>27</v>
      </c>
      <c r="C30" s="13"/>
      <c r="D30" s="9">
        <f t="shared" ref="D30:E30" si="4">D26+D27+D28+D29</f>
        <v>1000000</v>
      </c>
      <c r="E30" s="9">
        <f t="shared" si="4"/>
        <v>1217667</v>
      </c>
      <c r="G30" s="83"/>
    </row>
    <row r="31" spans="1:7" s="50" customFormat="1" ht="24" hidden="1" customHeight="1" x14ac:dyDescent="0.2">
      <c r="A31" s="148">
        <v>559</v>
      </c>
      <c r="B31" s="55">
        <v>671110559</v>
      </c>
      <c r="C31" s="90" t="s">
        <v>28</v>
      </c>
      <c r="D31" s="52">
        <v>607204</v>
      </c>
      <c r="E31" s="117">
        <v>1919579</v>
      </c>
      <c r="F31" s="83"/>
    </row>
    <row r="32" spans="1:7" s="50" customFormat="1" ht="25.5" hidden="1" customHeight="1" x14ac:dyDescent="0.2">
      <c r="A32" s="148"/>
      <c r="B32" s="125">
        <v>671210559</v>
      </c>
      <c r="C32" s="92" t="s">
        <v>29</v>
      </c>
      <c r="D32" s="115">
        <v>446300</v>
      </c>
      <c r="E32" s="71">
        <v>215500</v>
      </c>
    </row>
    <row r="33" spans="1:5" s="50" customFormat="1" ht="13.15" hidden="1" customHeight="1" x14ac:dyDescent="0.2">
      <c r="A33" s="148"/>
      <c r="B33" s="14" t="s">
        <v>30</v>
      </c>
      <c r="C33" s="13"/>
      <c r="D33" s="9">
        <f t="shared" ref="D33:E33" si="5">D31+D32</f>
        <v>1053504</v>
      </c>
      <c r="E33" s="9">
        <f t="shared" si="5"/>
        <v>2135079</v>
      </c>
    </row>
    <row r="34" spans="1:5" s="50" customFormat="1" ht="13.15" hidden="1" customHeight="1" x14ac:dyDescent="0.2">
      <c r="A34" s="148">
        <v>562</v>
      </c>
      <c r="B34" s="4">
        <v>632310562</v>
      </c>
      <c r="C34" s="13" t="s">
        <v>31</v>
      </c>
      <c r="D34" s="117">
        <v>3335377</v>
      </c>
      <c r="E34" s="118">
        <v>562810</v>
      </c>
    </row>
    <row r="35" spans="1:5" s="50" customFormat="1" ht="13.15" hidden="1" customHeight="1" x14ac:dyDescent="0.2">
      <c r="A35" s="148"/>
      <c r="B35" s="4">
        <v>632410562</v>
      </c>
      <c r="C35" s="13" t="s">
        <v>32</v>
      </c>
      <c r="D35" s="71">
        <v>64849895</v>
      </c>
      <c r="E35" s="119">
        <v>17596497</v>
      </c>
    </row>
    <row r="36" spans="1:5" s="50" customFormat="1" ht="13.15" hidden="1" customHeight="1" x14ac:dyDescent="0.2">
      <c r="A36" s="148"/>
      <c r="B36" s="14" t="s">
        <v>33</v>
      </c>
      <c r="C36" s="13"/>
      <c r="D36" s="9">
        <f t="shared" ref="D36" si="6">D34+D35</f>
        <v>68185272</v>
      </c>
      <c r="E36" s="9">
        <f>E34+E35</f>
        <v>18159307</v>
      </c>
    </row>
    <row r="37" spans="1:5" s="50" customFormat="1" ht="13.15" hidden="1" customHeight="1" x14ac:dyDescent="0.2">
      <c r="A37" s="148">
        <v>563</v>
      </c>
      <c r="B37" s="4">
        <v>632310563</v>
      </c>
      <c r="C37" s="13" t="s">
        <v>34</v>
      </c>
      <c r="D37" s="118">
        <v>5669010</v>
      </c>
      <c r="E37" s="118">
        <v>3006747</v>
      </c>
    </row>
    <row r="38" spans="1:5" s="50" customFormat="1" ht="13.15" hidden="1" customHeight="1" x14ac:dyDescent="0.2">
      <c r="A38" s="148"/>
      <c r="B38" s="4">
        <v>632410563</v>
      </c>
      <c r="C38" s="13" t="s">
        <v>35</v>
      </c>
      <c r="D38" s="119">
        <v>72040443</v>
      </c>
      <c r="E38" s="119">
        <v>89437234</v>
      </c>
    </row>
    <row r="39" spans="1:5" s="50" customFormat="1" ht="12.75" hidden="1" x14ac:dyDescent="0.2">
      <c r="A39" s="148"/>
      <c r="B39" s="14" t="s">
        <v>36</v>
      </c>
      <c r="C39" s="13"/>
      <c r="D39" s="9">
        <f t="shared" ref="D39:E39" si="7">D37+D38</f>
        <v>77709453</v>
      </c>
      <c r="E39" s="9">
        <f t="shared" si="7"/>
        <v>92443981</v>
      </c>
    </row>
    <row r="40" spans="1:5" s="50" customFormat="1" ht="12.75" hidden="1" x14ac:dyDescent="0.2">
      <c r="A40" s="145">
        <v>5761</v>
      </c>
      <c r="B40" s="4">
        <v>6323105761</v>
      </c>
      <c r="C40" s="13" t="s">
        <v>37</v>
      </c>
      <c r="D40" s="117">
        <v>0</v>
      </c>
      <c r="E40" s="117">
        <v>0</v>
      </c>
    </row>
    <row r="41" spans="1:5" s="50" customFormat="1" ht="25.5" hidden="1" x14ac:dyDescent="0.2">
      <c r="A41" s="146"/>
      <c r="B41" s="4">
        <v>6324105761</v>
      </c>
      <c r="C41" s="18" t="s">
        <v>38</v>
      </c>
      <c r="D41" s="71">
        <v>0</v>
      </c>
      <c r="E41" s="71">
        <v>0</v>
      </c>
    </row>
    <row r="42" spans="1:5" s="50" customFormat="1" ht="12.75" hidden="1" x14ac:dyDescent="0.2">
      <c r="A42" s="147"/>
      <c r="B42" s="14" t="s">
        <v>39</v>
      </c>
      <c r="C42" s="13"/>
      <c r="D42" s="9">
        <f t="shared" ref="D42:E42" si="8">D40+D41</f>
        <v>0</v>
      </c>
      <c r="E42" s="9">
        <f t="shared" si="8"/>
        <v>0</v>
      </c>
    </row>
    <row r="43" spans="1:5" s="50" customFormat="1" ht="25.5" hidden="1" x14ac:dyDescent="0.2">
      <c r="A43" s="148">
        <v>5762</v>
      </c>
      <c r="B43" s="4">
        <v>632315762</v>
      </c>
      <c r="C43" s="18" t="s">
        <v>40</v>
      </c>
      <c r="D43" s="72">
        <v>0</v>
      </c>
      <c r="E43" s="72">
        <v>0</v>
      </c>
    </row>
    <row r="44" spans="1:5" s="50" customFormat="1" ht="25.5" hidden="1" x14ac:dyDescent="0.2">
      <c r="A44" s="148"/>
      <c r="B44" s="4">
        <v>632415762</v>
      </c>
      <c r="C44" s="18" t="s">
        <v>41</v>
      </c>
      <c r="D44" s="73">
        <v>0</v>
      </c>
      <c r="E44" s="73">
        <v>0</v>
      </c>
    </row>
    <row r="45" spans="1:5" s="50" customFormat="1" ht="12.75" hidden="1" x14ac:dyDescent="0.2">
      <c r="A45" s="148"/>
      <c r="B45" s="14" t="s">
        <v>42</v>
      </c>
      <c r="C45" s="13"/>
      <c r="D45" s="9">
        <f t="shared" ref="D45:E45" si="9">D43+D44</f>
        <v>0</v>
      </c>
      <c r="E45" s="9">
        <f t="shared" si="9"/>
        <v>0</v>
      </c>
    </row>
    <row r="46" spans="1:5" s="50" customFormat="1" ht="12.75" hidden="1" x14ac:dyDescent="0.2">
      <c r="A46" s="148">
        <v>581</v>
      </c>
      <c r="B46" s="4">
        <v>632310581</v>
      </c>
      <c r="C46" s="18" t="s">
        <v>43</v>
      </c>
      <c r="D46" s="118">
        <v>130800</v>
      </c>
      <c r="E46" s="118">
        <v>0</v>
      </c>
    </row>
    <row r="47" spans="1:5" s="50" customFormat="1" ht="12.75" hidden="1" x14ac:dyDescent="0.2">
      <c r="A47" s="148"/>
      <c r="B47" s="4">
        <v>632410581</v>
      </c>
      <c r="C47" s="18" t="s">
        <v>44</v>
      </c>
      <c r="D47" s="120">
        <v>108567292</v>
      </c>
      <c r="E47" s="120">
        <v>36105399</v>
      </c>
    </row>
    <row r="48" spans="1:5" s="50" customFormat="1" ht="12.75" hidden="1" x14ac:dyDescent="0.2">
      <c r="A48" s="148"/>
      <c r="B48" s="14" t="s">
        <v>45</v>
      </c>
      <c r="C48" s="13"/>
      <c r="D48" s="9">
        <f t="shared" ref="D48:E48" si="10">D46+D47</f>
        <v>108698092</v>
      </c>
      <c r="E48" s="9">
        <f t="shared" si="10"/>
        <v>36105399</v>
      </c>
    </row>
    <row r="49" spans="1:5" s="50" customFormat="1" ht="12.75" hidden="1" x14ac:dyDescent="0.2">
      <c r="A49" s="148">
        <v>61</v>
      </c>
      <c r="B49" s="15">
        <v>663220000</v>
      </c>
      <c r="C49" s="16" t="s">
        <v>46</v>
      </c>
      <c r="D49" s="6">
        <v>0</v>
      </c>
      <c r="E49" s="6">
        <v>0</v>
      </c>
    </row>
    <row r="50" spans="1:5" s="50" customFormat="1" ht="12.75" hidden="1" x14ac:dyDescent="0.2">
      <c r="A50" s="148"/>
      <c r="B50" s="4" t="s">
        <v>13</v>
      </c>
      <c r="C50" s="5" t="s">
        <v>14</v>
      </c>
      <c r="D50" s="6">
        <v>0</v>
      </c>
      <c r="E50" s="6">
        <v>32154</v>
      </c>
    </row>
    <row r="51" spans="1:5" s="50" customFormat="1" ht="12.75" hidden="1" x14ac:dyDescent="0.2">
      <c r="A51" s="148"/>
      <c r="B51" s="4" t="s">
        <v>15</v>
      </c>
      <c r="C51" s="5" t="s">
        <v>16</v>
      </c>
      <c r="D51" s="6">
        <v>0</v>
      </c>
      <c r="E51" s="6">
        <v>-32154</v>
      </c>
    </row>
    <row r="52" spans="1:5" s="50" customFormat="1" ht="12.75" hidden="1" x14ac:dyDescent="0.2">
      <c r="A52" s="148"/>
      <c r="B52" s="14" t="s">
        <v>47</v>
      </c>
      <c r="C52" s="13"/>
      <c r="D52" s="9">
        <f t="shared" ref="D52:E52" si="11">D49+D50+D51</f>
        <v>0</v>
      </c>
      <c r="E52" s="9">
        <f t="shared" si="11"/>
        <v>0</v>
      </c>
    </row>
    <row r="53" spans="1:5" s="50" customFormat="1" ht="13.15" hidden="1" customHeight="1" x14ac:dyDescent="0.2">
      <c r="A53" s="145">
        <v>810</v>
      </c>
      <c r="B53" s="55">
        <v>841420000</v>
      </c>
      <c r="C53" s="89" t="s">
        <v>48</v>
      </c>
      <c r="D53" s="121">
        <v>108500000</v>
      </c>
      <c r="E53" s="118">
        <v>0</v>
      </c>
    </row>
    <row r="54" spans="1:5" s="50" customFormat="1" ht="13.15" hidden="1" customHeight="1" x14ac:dyDescent="0.2">
      <c r="A54" s="146"/>
      <c r="B54" s="131">
        <v>841420209</v>
      </c>
      <c r="C54" s="132" t="s">
        <v>49</v>
      </c>
      <c r="D54" s="121"/>
      <c r="E54" s="118">
        <v>108500000</v>
      </c>
    </row>
    <row r="55" spans="1:5" s="50" customFormat="1" ht="13.15" hidden="1" customHeight="1" x14ac:dyDescent="0.2">
      <c r="A55" s="146"/>
      <c r="B55" s="4" t="s">
        <v>13</v>
      </c>
      <c r="C55" s="5" t="s">
        <v>14</v>
      </c>
      <c r="D55" s="6">
        <v>0</v>
      </c>
      <c r="E55" s="6">
        <v>0</v>
      </c>
    </row>
    <row r="56" spans="1:5" s="50" customFormat="1" ht="13.15" hidden="1" customHeight="1" x14ac:dyDescent="0.2">
      <c r="A56" s="146"/>
      <c r="B56" s="4" t="s">
        <v>15</v>
      </c>
      <c r="C56" s="5" t="s">
        <v>16</v>
      </c>
      <c r="D56" s="6">
        <v>0</v>
      </c>
      <c r="E56" s="6">
        <v>-10000000</v>
      </c>
    </row>
    <row r="57" spans="1:5" ht="13.15" hidden="1" customHeight="1" x14ac:dyDescent="0.2">
      <c r="A57" s="146"/>
      <c r="B57" s="14" t="s">
        <v>50</v>
      </c>
      <c r="C57" s="13"/>
      <c r="D57" s="9">
        <f>D53+D55+D56+D54</f>
        <v>108500000</v>
      </c>
      <c r="E57" s="9">
        <f>E53+E55+E56+E54</f>
        <v>98500000</v>
      </c>
    </row>
    <row r="58" spans="1:5" s="50" customFormat="1" ht="13.15" hidden="1" customHeight="1" x14ac:dyDescent="0.2">
      <c r="A58" s="145">
        <v>815</v>
      </c>
      <c r="B58" s="123">
        <v>671110815</v>
      </c>
      <c r="C58" s="124" t="s">
        <v>51</v>
      </c>
      <c r="D58" s="122">
        <v>25000000</v>
      </c>
      <c r="E58" s="135">
        <v>0</v>
      </c>
    </row>
    <row r="59" spans="1:5" s="50" customFormat="1" ht="13.15" hidden="1" customHeight="1" x14ac:dyDescent="0.2">
      <c r="A59" s="146"/>
      <c r="B59" s="4" t="s">
        <v>13</v>
      </c>
      <c r="C59" s="5" t="s">
        <v>14</v>
      </c>
      <c r="D59" s="91">
        <v>0</v>
      </c>
      <c r="E59" s="88">
        <v>0</v>
      </c>
    </row>
    <row r="60" spans="1:5" s="50" customFormat="1" ht="13.15" hidden="1" customHeight="1" x14ac:dyDescent="0.2">
      <c r="A60" s="146"/>
      <c r="B60" s="4" t="s">
        <v>15</v>
      </c>
      <c r="C60" s="5" t="s">
        <v>16</v>
      </c>
      <c r="D60" s="91">
        <v>0</v>
      </c>
      <c r="E60" s="88">
        <v>0</v>
      </c>
    </row>
    <row r="61" spans="1:5" ht="13.15" hidden="1" customHeight="1" x14ac:dyDescent="0.2">
      <c r="A61" s="146"/>
      <c r="B61" s="14" t="s">
        <v>52</v>
      </c>
      <c r="C61" s="13"/>
      <c r="D61" s="9">
        <f>D58+D59+D60</f>
        <v>25000000</v>
      </c>
      <c r="E61" s="9">
        <f>E58+E59+E60</f>
        <v>0</v>
      </c>
    </row>
    <row r="62" spans="1:5" ht="13.15" hidden="1" customHeight="1" x14ac:dyDescent="0.2">
      <c r="A62" s="77"/>
      <c r="B62" s="57"/>
      <c r="C62" s="27" t="s">
        <v>53</v>
      </c>
      <c r="D62" s="17">
        <f>D7+D10+D14+D19+D25+D30+D33+D36+D39+D45+D48+D52+D57+D42+D61</f>
        <v>1306215087</v>
      </c>
      <c r="E62" s="17">
        <f>E7+E10+E14+E19+E25+E30+E33+E36+E39+E45+E48+E52+E57+E42+E61</f>
        <v>1253623510</v>
      </c>
    </row>
    <row r="63" spans="1:5" ht="13.15" hidden="1" customHeight="1" x14ac:dyDescent="0.2">
      <c r="A63" s="149" t="s">
        <v>54</v>
      </c>
      <c r="B63" s="150"/>
      <c r="C63" s="150"/>
      <c r="D63" s="79"/>
      <c r="E63" s="79"/>
    </row>
    <row r="64" spans="1:5" s="50" customFormat="1" ht="12.75" hidden="1" x14ac:dyDescent="0.2">
      <c r="A64" s="145">
        <v>11</v>
      </c>
      <c r="B64" s="4">
        <v>671110011</v>
      </c>
      <c r="C64" s="5" t="s">
        <v>7</v>
      </c>
      <c r="D64" s="30">
        <v>59668700</v>
      </c>
      <c r="E64" s="30">
        <v>63759700</v>
      </c>
    </row>
    <row r="65" spans="1:5" s="50" customFormat="1" ht="26.45" hidden="1" customHeight="1" x14ac:dyDescent="0.2">
      <c r="A65" s="146"/>
      <c r="B65" s="4">
        <v>671210011</v>
      </c>
      <c r="C65" s="5" t="s">
        <v>8</v>
      </c>
      <c r="D65" s="32">
        <v>62600</v>
      </c>
      <c r="E65" s="32">
        <v>17600</v>
      </c>
    </row>
    <row r="66" spans="1:5" s="50" customFormat="1" ht="13.15" hidden="1" customHeight="1" x14ac:dyDescent="0.2">
      <c r="A66" s="146"/>
      <c r="B66" s="7" t="s">
        <v>10</v>
      </c>
      <c r="C66" s="5"/>
      <c r="D66" s="9">
        <f t="shared" ref="D66:E66" si="12">D64+D65</f>
        <v>59731300</v>
      </c>
      <c r="E66" s="9">
        <f t="shared" si="12"/>
        <v>63777300</v>
      </c>
    </row>
    <row r="67" spans="1:5" s="50" customFormat="1" ht="13.15" hidden="1" customHeight="1" x14ac:dyDescent="0.2">
      <c r="A67" s="147"/>
      <c r="B67" s="76"/>
      <c r="C67" s="76" t="s">
        <v>55</v>
      </c>
      <c r="D67" s="9">
        <f t="shared" ref="D67:E67" si="13">D66</f>
        <v>59731300</v>
      </c>
      <c r="E67" s="9">
        <f t="shared" si="13"/>
        <v>63777300</v>
      </c>
    </row>
    <row r="68" spans="1:5" ht="13.15" hidden="1" customHeight="1" x14ac:dyDescent="0.2">
      <c r="A68" s="152" t="s">
        <v>56</v>
      </c>
      <c r="B68" s="153"/>
      <c r="C68" s="153"/>
      <c r="D68" s="79"/>
      <c r="E68" s="79"/>
    </row>
    <row r="69" spans="1:5" s="50" customFormat="1" ht="12.75" hidden="1" x14ac:dyDescent="0.2">
      <c r="A69" s="148">
        <v>11</v>
      </c>
      <c r="B69" s="4">
        <v>671110011</v>
      </c>
      <c r="C69" s="5" t="s">
        <v>7</v>
      </c>
      <c r="D69" s="30">
        <v>930100</v>
      </c>
      <c r="E69" s="30">
        <v>1165880</v>
      </c>
    </row>
    <row r="70" spans="1:5" s="50" customFormat="1" ht="24.6" hidden="1" customHeight="1" x14ac:dyDescent="0.2">
      <c r="A70" s="148"/>
      <c r="B70" s="4">
        <v>671210011</v>
      </c>
      <c r="C70" s="5" t="s">
        <v>8</v>
      </c>
      <c r="D70" s="32">
        <v>18600</v>
      </c>
      <c r="E70" s="32">
        <v>21600</v>
      </c>
    </row>
    <row r="71" spans="1:5" s="50" customFormat="1" ht="13.15" hidden="1" customHeight="1" x14ac:dyDescent="0.2">
      <c r="A71" s="148"/>
      <c r="B71" s="7" t="s">
        <v>10</v>
      </c>
      <c r="C71" s="8"/>
      <c r="D71" s="9">
        <f t="shared" ref="D71:E71" si="14">D69+D70</f>
        <v>948700</v>
      </c>
      <c r="E71" s="9">
        <f t="shared" si="14"/>
        <v>1187480</v>
      </c>
    </row>
    <row r="72" spans="1:5" s="50" customFormat="1" ht="13.15" hidden="1" customHeight="1" x14ac:dyDescent="0.2">
      <c r="A72" s="148">
        <v>51</v>
      </c>
      <c r="B72" s="4">
        <v>632311800</v>
      </c>
      <c r="C72" s="5" t="s">
        <v>23</v>
      </c>
      <c r="D72" s="30">
        <v>4000</v>
      </c>
      <c r="E72" s="30">
        <v>4000</v>
      </c>
    </row>
    <row r="73" spans="1:5" s="50" customFormat="1" ht="13.15" hidden="1" customHeight="1" x14ac:dyDescent="0.2">
      <c r="A73" s="148"/>
      <c r="B73" s="7" t="s">
        <v>24</v>
      </c>
      <c r="C73" s="8"/>
      <c r="D73" s="9">
        <f t="shared" ref="D73:E73" si="15">D72</f>
        <v>4000</v>
      </c>
      <c r="E73" s="9">
        <f t="shared" si="15"/>
        <v>4000</v>
      </c>
    </row>
    <row r="74" spans="1:5" s="50" customFormat="1" ht="13.15" hidden="1" customHeight="1" x14ac:dyDescent="0.2">
      <c r="A74" s="145">
        <v>559</v>
      </c>
      <c r="B74" s="4">
        <v>671110559</v>
      </c>
      <c r="C74" s="5" t="s">
        <v>7</v>
      </c>
      <c r="D74" s="30">
        <v>43200</v>
      </c>
      <c r="E74" s="30">
        <v>43200</v>
      </c>
    </row>
    <row r="75" spans="1:5" s="50" customFormat="1" ht="13.15" hidden="1" customHeight="1" x14ac:dyDescent="0.2">
      <c r="A75" s="146"/>
      <c r="B75" s="7" t="s">
        <v>30</v>
      </c>
      <c r="C75" s="8"/>
      <c r="D75" s="9">
        <f t="shared" ref="D75:E75" si="16">D74</f>
        <v>43200</v>
      </c>
      <c r="E75" s="9">
        <f t="shared" si="16"/>
        <v>43200</v>
      </c>
    </row>
    <row r="76" spans="1:5" s="50" customFormat="1" ht="13.15" hidden="1" customHeight="1" x14ac:dyDescent="0.2">
      <c r="A76" s="147"/>
      <c r="B76" s="76"/>
      <c r="C76" s="76" t="s">
        <v>57</v>
      </c>
      <c r="D76" s="9">
        <f t="shared" ref="D76:E76" si="17">D71+D73+D75</f>
        <v>995900</v>
      </c>
      <c r="E76" s="9">
        <f t="shared" si="17"/>
        <v>1234680</v>
      </c>
    </row>
    <row r="77" spans="1:5" ht="13.15" hidden="1" customHeight="1" x14ac:dyDescent="0.2">
      <c r="A77" s="152" t="s">
        <v>58</v>
      </c>
      <c r="B77" s="153"/>
      <c r="C77" s="153"/>
      <c r="D77" s="79"/>
      <c r="E77" s="79"/>
    </row>
    <row r="78" spans="1:5" s="50" customFormat="1" ht="12.75" hidden="1" x14ac:dyDescent="0.2">
      <c r="A78" s="148">
        <v>11</v>
      </c>
      <c r="B78" s="4">
        <v>671110011</v>
      </c>
      <c r="C78" s="5" t="s">
        <v>7</v>
      </c>
      <c r="D78" s="30">
        <v>576587</v>
      </c>
      <c r="E78" s="30">
        <v>770612</v>
      </c>
    </row>
    <row r="79" spans="1:5" s="50" customFormat="1" ht="26.45" hidden="1" customHeight="1" x14ac:dyDescent="0.2">
      <c r="A79" s="148"/>
      <c r="B79" s="4">
        <v>671210011</v>
      </c>
      <c r="C79" s="5" t="s">
        <v>8</v>
      </c>
      <c r="D79" s="32">
        <v>6106</v>
      </c>
      <c r="E79" s="32">
        <v>10711</v>
      </c>
    </row>
    <row r="80" spans="1:5" s="50" customFormat="1" ht="26.45" hidden="1" customHeight="1" x14ac:dyDescent="0.2">
      <c r="A80" s="148"/>
      <c r="B80" s="4">
        <v>671410011</v>
      </c>
      <c r="C80" s="5" t="s">
        <v>9</v>
      </c>
      <c r="D80" s="32"/>
      <c r="E80" s="32">
        <v>2751</v>
      </c>
    </row>
    <row r="81" spans="1:5" s="50" customFormat="1" ht="13.15" hidden="1" customHeight="1" x14ac:dyDescent="0.2">
      <c r="A81" s="148"/>
      <c r="B81" s="7" t="s">
        <v>10</v>
      </c>
      <c r="C81" s="8"/>
      <c r="D81" s="9">
        <f>D78+D79+D80</f>
        <v>582693</v>
      </c>
      <c r="E81" s="9">
        <f>E78+E79+E80</f>
        <v>784074</v>
      </c>
    </row>
    <row r="82" spans="1:5" s="50" customFormat="1" ht="12.75" hidden="1" x14ac:dyDescent="0.2">
      <c r="A82" s="148">
        <v>12</v>
      </c>
      <c r="B82" s="4">
        <v>671110012</v>
      </c>
      <c r="C82" s="5" t="s">
        <v>7</v>
      </c>
      <c r="D82" s="30"/>
      <c r="E82" s="30">
        <v>7581</v>
      </c>
    </row>
    <row r="83" spans="1:5" s="50" customFormat="1" ht="26.45" hidden="1" customHeight="1" x14ac:dyDescent="0.2">
      <c r="A83" s="148"/>
      <c r="B83" s="4">
        <v>671210012</v>
      </c>
      <c r="C83" s="5" t="s">
        <v>8</v>
      </c>
      <c r="D83" s="32"/>
      <c r="E83" s="32">
        <v>5600</v>
      </c>
    </row>
    <row r="84" spans="1:5" s="50" customFormat="1" ht="13.15" hidden="1" customHeight="1" x14ac:dyDescent="0.2">
      <c r="A84" s="148"/>
      <c r="B84" s="7" t="s">
        <v>11</v>
      </c>
      <c r="C84" s="8"/>
      <c r="D84" s="9">
        <f>D82+D83</f>
        <v>0</v>
      </c>
      <c r="E84" s="9">
        <f>E82+E83</f>
        <v>13181</v>
      </c>
    </row>
    <row r="85" spans="1:5" s="50" customFormat="1" ht="13.15" hidden="1" customHeight="1" x14ac:dyDescent="0.2">
      <c r="A85" s="145">
        <v>51</v>
      </c>
      <c r="B85" s="4">
        <v>632311800</v>
      </c>
      <c r="C85" s="5" t="s">
        <v>23</v>
      </c>
      <c r="D85" s="69">
        <v>1327</v>
      </c>
      <c r="E85" s="69">
        <v>1327</v>
      </c>
    </row>
    <row r="86" spans="1:5" s="50" customFormat="1" ht="13.15" hidden="1" customHeight="1" x14ac:dyDescent="0.2">
      <c r="A86" s="146"/>
      <c r="B86" s="4" t="s">
        <v>13</v>
      </c>
      <c r="C86" s="5" t="s">
        <v>14</v>
      </c>
      <c r="D86" s="70">
        <v>663</v>
      </c>
      <c r="E86" s="70">
        <v>663</v>
      </c>
    </row>
    <row r="87" spans="1:5" s="50" customFormat="1" ht="13.15" hidden="1" customHeight="1" x14ac:dyDescent="0.2">
      <c r="A87" s="146"/>
      <c r="B87" s="4" t="s">
        <v>15</v>
      </c>
      <c r="C87" s="5" t="s">
        <v>16</v>
      </c>
      <c r="D87" s="70">
        <v>-663</v>
      </c>
      <c r="E87" s="70">
        <v>-663</v>
      </c>
    </row>
    <row r="88" spans="1:5" s="50" customFormat="1" ht="13.15" hidden="1" customHeight="1" x14ac:dyDescent="0.2">
      <c r="A88" s="146"/>
      <c r="B88" s="7" t="s">
        <v>24</v>
      </c>
      <c r="C88" s="8"/>
      <c r="D88" s="9">
        <f>D85+D86+D87</f>
        <v>1327</v>
      </c>
      <c r="E88" s="9">
        <f>E85+E86+E87</f>
        <v>1327</v>
      </c>
    </row>
    <row r="89" spans="1:5" s="50" customFormat="1" ht="25.5" hidden="1" x14ac:dyDescent="0.2">
      <c r="A89" s="148">
        <v>559</v>
      </c>
      <c r="B89" s="4">
        <v>671110559</v>
      </c>
      <c r="C89" s="5" t="s">
        <v>28</v>
      </c>
      <c r="D89" s="30"/>
      <c r="E89" s="30">
        <v>30354</v>
      </c>
    </row>
    <row r="90" spans="1:5" s="50" customFormat="1" ht="26.45" hidden="1" customHeight="1" x14ac:dyDescent="0.2">
      <c r="A90" s="148"/>
      <c r="B90" s="4">
        <v>671210559</v>
      </c>
      <c r="C90" s="5" t="s">
        <v>29</v>
      </c>
      <c r="D90" s="32"/>
      <c r="E90" s="32">
        <v>22400</v>
      </c>
    </row>
    <row r="91" spans="1:5" s="50" customFormat="1" ht="13.15" hidden="1" customHeight="1" x14ac:dyDescent="0.2">
      <c r="A91" s="148"/>
      <c r="B91" s="7" t="s">
        <v>30</v>
      </c>
      <c r="C91" s="8"/>
      <c r="D91" s="9">
        <f>D89+D90</f>
        <v>0</v>
      </c>
      <c r="E91" s="9">
        <f>E89+E90</f>
        <v>52754</v>
      </c>
    </row>
    <row r="92" spans="1:5" s="50" customFormat="1" ht="13.15" hidden="1" customHeight="1" x14ac:dyDescent="0.2">
      <c r="A92" s="59"/>
      <c r="B92" s="14"/>
      <c r="C92" s="76" t="s">
        <v>59</v>
      </c>
      <c r="D92" s="9">
        <f>D81+D88+D84+D91</f>
        <v>584020</v>
      </c>
      <c r="E92" s="9">
        <f>E81+E88+E84+E91</f>
        <v>851336</v>
      </c>
    </row>
    <row r="93" spans="1:5" ht="13.15" hidden="1" customHeight="1" x14ac:dyDescent="0.2">
      <c r="A93" s="152" t="s">
        <v>60</v>
      </c>
      <c r="B93" s="153"/>
      <c r="C93" s="153"/>
      <c r="D93" s="79"/>
      <c r="E93" s="79"/>
    </row>
    <row r="94" spans="1:5" s="50" customFormat="1" ht="13.15" hidden="1" customHeight="1" x14ac:dyDescent="0.2">
      <c r="A94" s="148">
        <v>31</v>
      </c>
      <c r="B94" s="4" t="s">
        <v>61</v>
      </c>
      <c r="C94" s="4" t="s">
        <v>62</v>
      </c>
      <c r="D94" s="37">
        <v>100</v>
      </c>
      <c r="E94" s="37"/>
    </row>
    <row r="95" spans="1:5" s="50" customFormat="1" ht="13.15" hidden="1" customHeight="1" x14ac:dyDescent="0.2">
      <c r="A95" s="148"/>
      <c r="B95" s="4">
        <v>641430031</v>
      </c>
      <c r="C95" s="4" t="s">
        <v>63</v>
      </c>
      <c r="D95" s="38">
        <v>100</v>
      </c>
      <c r="E95" s="38"/>
    </row>
    <row r="96" spans="1:5" s="50" customFormat="1" ht="13.15" hidden="1" customHeight="1" x14ac:dyDescent="0.2">
      <c r="A96" s="148"/>
      <c r="B96" s="4">
        <v>641510031</v>
      </c>
      <c r="C96" s="4" t="s">
        <v>64</v>
      </c>
      <c r="D96" s="38">
        <v>100</v>
      </c>
      <c r="E96" s="38"/>
    </row>
    <row r="97" spans="1:5" s="50" customFormat="1" ht="13.15" hidden="1" customHeight="1" x14ac:dyDescent="0.2">
      <c r="A97" s="148"/>
      <c r="B97" s="4">
        <v>6614</v>
      </c>
      <c r="C97" s="4" t="s">
        <v>65</v>
      </c>
      <c r="D97" s="32">
        <v>2655</v>
      </c>
      <c r="E97" s="32">
        <v>2000</v>
      </c>
    </row>
    <row r="98" spans="1:5" s="50" customFormat="1" ht="13.15" hidden="1" customHeight="1" x14ac:dyDescent="0.2">
      <c r="A98" s="148"/>
      <c r="B98" s="4">
        <v>6615</v>
      </c>
      <c r="C98" s="4" t="s">
        <v>12</v>
      </c>
      <c r="D98" s="32">
        <v>200000</v>
      </c>
      <c r="E98" s="32">
        <v>100000</v>
      </c>
    </row>
    <row r="99" spans="1:5" s="50" customFormat="1" ht="13.15" hidden="1" customHeight="1" x14ac:dyDescent="0.2">
      <c r="A99" s="148"/>
      <c r="B99" s="4" t="s">
        <v>13</v>
      </c>
      <c r="C99" s="5" t="s">
        <v>14</v>
      </c>
      <c r="D99" s="32">
        <v>281758</v>
      </c>
      <c r="E99" s="32">
        <v>500954</v>
      </c>
    </row>
    <row r="100" spans="1:5" s="50" customFormat="1" ht="13.15" hidden="1" customHeight="1" x14ac:dyDescent="0.2">
      <c r="A100" s="148"/>
      <c r="B100" s="4" t="s">
        <v>15</v>
      </c>
      <c r="C100" s="5" t="s">
        <v>16</v>
      </c>
      <c r="D100" s="32">
        <v>-355613</v>
      </c>
      <c r="E100" s="32">
        <v>-402854</v>
      </c>
    </row>
    <row r="101" spans="1:5" s="50" customFormat="1" ht="13.15" hidden="1" customHeight="1" x14ac:dyDescent="0.2">
      <c r="A101" s="148"/>
      <c r="B101" s="8" t="s">
        <v>17</v>
      </c>
      <c r="C101" s="8"/>
      <c r="D101" s="9">
        <f t="shared" ref="D101:E101" si="18">D94+D95+D96+D97+D98+D99+D100</f>
        <v>129100</v>
      </c>
      <c r="E101" s="9">
        <f t="shared" si="18"/>
        <v>200100</v>
      </c>
    </row>
    <row r="102" spans="1:5" s="50" customFormat="1" ht="13.15" hidden="1" customHeight="1" x14ac:dyDescent="0.2">
      <c r="A102" s="148">
        <v>43</v>
      </c>
      <c r="B102" s="4" t="s">
        <v>66</v>
      </c>
      <c r="C102" s="5" t="s">
        <v>67</v>
      </c>
      <c r="D102" s="30">
        <v>1327</v>
      </c>
      <c r="E102" s="30">
        <v>1500</v>
      </c>
    </row>
    <row r="103" spans="1:5" s="50" customFormat="1" ht="13.15" hidden="1" customHeight="1" x14ac:dyDescent="0.2">
      <c r="A103" s="148"/>
      <c r="B103" s="4">
        <v>641430043</v>
      </c>
      <c r="C103" s="5" t="s">
        <v>68</v>
      </c>
      <c r="D103" s="32">
        <v>3982</v>
      </c>
      <c r="E103" s="32">
        <v>2500</v>
      </c>
    </row>
    <row r="104" spans="1:5" s="50" customFormat="1" ht="13.15" hidden="1" customHeight="1" x14ac:dyDescent="0.2">
      <c r="A104" s="148"/>
      <c r="B104" s="4" t="s">
        <v>69</v>
      </c>
      <c r="C104" s="18" t="s">
        <v>70</v>
      </c>
      <c r="D104" s="32">
        <v>1600</v>
      </c>
      <c r="E104" s="32">
        <v>100</v>
      </c>
    </row>
    <row r="105" spans="1:5" s="53" customFormat="1" ht="13.15" hidden="1" customHeight="1" x14ac:dyDescent="0.2">
      <c r="A105" s="148"/>
      <c r="B105" s="4">
        <v>652670043</v>
      </c>
      <c r="C105" s="13" t="s">
        <v>71</v>
      </c>
      <c r="D105" s="38">
        <v>100</v>
      </c>
      <c r="E105" s="38">
        <v>100</v>
      </c>
    </row>
    <row r="106" spans="1:5" s="53" customFormat="1" ht="13.15" hidden="1" customHeight="1" x14ac:dyDescent="0.2">
      <c r="A106" s="148"/>
      <c r="B106" s="4">
        <v>65268</v>
      </c>
      <c r="C106" s="13" t="s">
        <v>72</v>
      </c>
      <c r="D106" s="32">
        <v>12000000</v>
      </c>
      <c r="E106" s="32">
        <v>12000000</v>
      </c>
    </row>
    <row r="107" spans="1:5" s="53" customFormat="1" ht="13.15" hidden="1" customHeight="1" x14ac:dyDescent="0.2">
      <c r="A107" s="148"/>
      <c r="B107" s="4">
        <v>683110043</v>
      </c>
      <c r="C107" s="13" t="s">
        <v>73</v>
      </c>
      <c r="D107" s="32">
        <v>4100</v>
      </c>
      <c r="E107" s="32">
        <v>1000</v>
      </c>
    </row>
    <row r="108" spans="1:5" s="50" customFormat="1" ht="13.15" hidden="1" customHeight="1" x14ac:dyDescent="0.2">
      <c r="A108" s="148"/>
      <c r="B108" s="4" t="s">
        <v>13</v>
      </c>
      <c r="C108" s="5" t="s">
        <v>14</v>
      </c>
      <c r="D108" s="32">
        <v>18412178</v>
      </c>
      <c r="E108" s="32">
        <v>21132267</v>
      </c>
    </row>
    <row r="109" spans="1:5" s="50" customFormat="1" ht="13.15" hidden="1" customHeight="1" x14ac:dyDescent="0.2">
      <c r="A109" s="148"/>
      <c r="B109" s="4" t="s">
        <v>15</v>
      </c>
      <c r="C109" s="5" t="s">
        <v>16</v>
      </c>
      <c r="D109" s="32">
        <v>-18161857</v>
      </c>
      <c r="E109" s="32">
        <v>-20144490</v>
      </c>
    </row>
    <row r="110" spans="1:5" s="50" customFormat="1" ht="13.15" hidden="1" customHeight="1" x14ac:dyDescent="0.2">
      <c r="A110" s="148"/>
      <c r="B110" s="14" t="s">
        <v>20</v>
      </c>
      <c r="C110" s="14"/>
      <c r="D110" s="9">
        <f>D102+D103+D104+D105+D106+D108+D109+D107</f>
        <v>12261430</v>
      </c>
      <c r="E110" s="9">
        <f>E102+E103+E104+E105+E106+E108+E109+E107</f>
        <v>12992977</v>
      </c>
    </row>
    <row r="111" spans="1:5" s="50" customFormat="1" ht="13.15" hidden="1" customHeight="1" x14ac:dyDescent="0.2">
      <c r="A111" s="145">
        <v>51</v>
      </c>
      <c r="B111" s="4">
        <v>632311800</v>
      </c>
      <c r="C111" s="4" t="s">
        <v>23</v>
      </c>
      <c r="D111" s="30">
        <v>3318</v>
      </c>
      <c r="E111" s="30">
        <v>2500</v>
      </c>
    </row>
    <row r="112" spans="1:5" s="50" customFormat="1" ht="13.15" hidden="1" customHeight="1" x14ac:dyDescent="0.2">
      <c r="A112" s="146"/>
      <c r="B112" s="4" t="s">
        <v>13</v>
      </c>
      <c r="C112" s="4" t="s">
        <v>14</v>
      </c>
      <c r="D112" s="32">
        <v>8709</v>
      </c>
      <c r="E112" s="32">
        <v>9182</v>
      </c>
    </row>
    <row r="113" spans="1:5" s="50" customFormat="1" ht="13.15" hidden="1" customHeight="1" x14ac:dyDescent="0.2">
      <c r="A113" s="146"/>
      <c r="B113" s="4" t="s">
        <v>15</v>
      </c>
      <c r="C113" s="4" t="s">
        <v>16</v>
      </c>
      <c r="D113" s="32">
        <v>-9527</v>
      </c>
      <c r="E113" s="32">
        <v>-9182</v>
      </c>
    </row>
    <row r="114" spans="1:5" s="50" customFormat="1" ht="13.15" hidden="1" customHeight="1" x14ac:dyDescent="0.2">
      <c r="A114" s="146"/>
      <c r="B114" s="14" t="s">
        <v>24</v>
      </c>
      <c r="C114" s="14"/>
      <c r="D114" s="9">
        <f t="shared" ref="D114:E114" si="19">SUM(D111:D113)</f>
        <v>2500</v>
      </c>
      <c r="E114" s="9">
        <f t="shared" si="19"/>
        <v>2500</v>
      </c>
    </row>
    <row r="115" spans="1:5" s="50" customFormat="1" ht="13.15" hidden="1" customHeight="1" x14ac:dyDescent="0.2">
      <c r="A115" s="147"/>
      <c r="B115" s="21"/>
      <c r="C115" s="76" t="s">
        <v>74</v>
      </c>
      <c r="D115" s="9">
        <f t="shared" ref="D115:E115" si="20">D101+D110+D114</f>
        <v>12393030</v>
      </c>
      <c r="E115" s="9">
        <f t="shared" si="20"/>
        <v>13195577</v>
      </c>
    </row>
    <row r="116" spans="1:5" ht="13.15" hidden="1" customHeight="1" x14ac:dyDescent="0.2">
      <c r="A116" s="149" t="s">
        <v>75</v>
      </c>
      <c r="B116" s="150"/>
      <c r="C116" s="150"/>
      <c r="D116" s="79"/>
      <c r="E116" s="79"/>
    </row>
    <row r="117" spans="1:5" s="50" customFormat="1" ht="12.75" hidden="1" x14ac:dyDescent="0.2">
      <c r="A117" s="148">
        <v>11</v>
      </c>
      <c r="B117" s="4">
        <v>671110011</v>
      </c>
      <c r="C117" s="5" t="s">
        <v>7</v>
      </c>
      <c r="D117" s="34">
        <v>2015605</v>
      </c>
      <c r="E117" s="34">
        <v>2669255</v>
      </c>
    </row>
    <row r="118" spans="1:5" s="50" customFormat="1" ht="26.45" hidden="1" customHeight="1" x14ac:dyDescent="0.2">
      <c r="A118" s="148"/>
      <c r="B118" s="4">
        <v>671210011</v>
      </c>
      <c r="C118" s="5" t="s">
        <v>8</v>
      </c>
      <c r="D118" s="6">
        <v>1300000</v>
      </c>
      <c r="E118" s="6">
        <v>50000</v>
      </c>
    </row>
    <row r="119" spans="1:5" s="50" customFormat="1" ht="13.15" hidden="1" customHeight="1" x14ac:dyDescent="0.2">
      <c r="A119" s="148"/>
      <c r="B119" s="7" t="s">
        <v>10</v>
      </c>
      <c r="C119" s="8"/>
      <c r="D119" s="9">
        <f t="shared" ref="D119:E119" si="21">D117+D118</f>
        <v>3315605</v>
      </c>
      <c r="E119" s="9">
        <f t="shared" si="21"/>
        <v>2719255</v>
      </c>
    </row>
    <row r="120" spans="1:5" s="50" customFormat="1" ht="13.15" hidden="1" customHeight="1" x14ac:dyDescent="0.2">
      <c r="A120" s="148">
        <v>31</v>
      </c>
      <c r="B120" s="4">
        <v>6614</v>
      </c>
      <c r="C120" s="4" t="s">
        <v>65</v>
      </c>
      <c r="D120" s="34">
        <v>240000</v>
      </c>
      <c r="E120" s="127">
        <v>200000</v>
      </c>
    </row>
    <row r="121" spans="1:5" s="50" customFormat="1" ht="13.15" hidden="1" customHeight="1" x14ac:dyDescent="0.2">
      <c r="A121" s="148"/>
      <c r="B121" s="5">
        <v>6615</v>
      </c>
      <c r="C121" s="10" t="s">
        <v>12</v>
      </c>
      <c r="D121" s="36">
        <v>2692419</v>
      </c>
      <c r="E121" s="136">
        <v>1042419</v>
      </c>
    </row>
    <row r="122" spans="1:5" s="50" customFormat="1" ht="13.15" hidden="1" customHeight="1" x14ac:dyDescent="0.2">
      <c r="A122" s="148"/>
      <c r="B122" s="4" t="s">
        <v>13</v>
      </c>
      <c r="C122" s="5" t="s">
        <v>14</v>
      </c>
      <c r="D122" s="36">
        <v>510000</v>
      </c>
      <c r="E122" s="136">
        <v>2930271</v>
      </c>
    </row>
    <row r="123" spans="1:5" s="50" customFormat="1" ht="13.15" hidden="1" customHeight="1" x14ac:dyDescent="0.2">
      <c r="A123" s="148"/>
      <c r="B123" s="4" t="s">
        <v>15</v>
      </c>
      <c r="C123" s="5" t="s">
        <v>16</v>
      </c>
      <c r="D123" s="36">
        <v>-100000</v>
      </c>
      <c r="E123" s="136">
        <v>-783941</v>
      </c>
    </row>
    <row r="124" spans="1:5" s="54" customFormat="1" ht="13.15" hidden="1" customHeight="1" x14ac:dyDescent="0.2">
      <c r="A124" s="148"/>
      <c r="B124" s="7" t="s">
        <v>17</v>
      </c>
      <c r="C124" s="10"/>
      <c r="D124" s="9">
        <f t="shared" ref="D124:E124" si="22">D120+D121+D122+D123</f>
        <v>3342419</v>
      </c>
      <c r="E124" s="9">
        <f t="shared" si="22"/>
        <v>3388749</v>
      </c>
    </row>
    <row r="125" spans="1:5" s="50" customFormat="1" ht="13.15" hidden="1" customHeight="1" x14ac:dyDescent="0.2">
      <c r="A125" s="145">
        <v>43</v>
      </c>
      <c r="B125" s="5">
        <v>65268</v>
      </c>
      <c r="C125" s="10" t="s">
        <v>72</v>
      </c>
      <c r="D125" s="34">
        <v>19400</v>
      </c>
      <c r="E125" s="34">
        <v>19400</v>
      </c>
    </row>
    <row r="126" spans="1:5" s="50" customFormat="1" ht="13.15" hidden="1" customHeight="1" x14ac:dyDescent="0.2">
      <c r="A126" s="146"/>
      <c r="B126" s="4" t="s">
        <v>13</v>
      </c>
      <c r="C126" s="5" t="s">
        <v>14</v>
      </c>
      <c r="D126" s="6"/>
      <c r="E126" s="6"/>
    </row>
    <row r="127" spans="1:5" s="50" customFormat="1" ht="13.15" hidden="1" customHeight="1" x14ac:dyDescent="0.2">
      <c r="A127" s="146"/>
      <c r="B127" s="4" t="s">
        <v>15</v>
      </c>
      <c r="C127" s="5" t="s">
        <v>16</v>
      </c>
      <c r="D127" s="6"/>
      <c r="E127" s="6"/>
    </row>
    <row r="128" spans="1:5" s="50" customFormat="1" ht="13.15" hidden="1" customHeight="1" x14ac:dyDescent="0.2">
      <c r="A128" s="146"/>
      <c r="B128" s="19" t="s">
        <v>20</v>
      </c>
      <c r="C128" s="20"/>
      <c r="D128" s="9">
        <f t="shared" ref="D128:E128" si="23">D125+D126+D127</f>
        <v>19400</v>
      </c>
      <c r="E128" s="9">
        <f t="shared" si="23"/>
        <v>19400</v>
      </c>
    </row>
    <row r="129" spans="1:6" s="50" customFormat="1" ht="13.15" hidden="1" customHeight="1" x14ac:dyDescent="0.2">
      <c r="A129" s="147"/>
      <c r="B129" s="76"/>
      <c r="C129" s="76" t="s">
        <v>76</v>
      </c>
      <c r="D129" s="9">
        <f t="shared" ref="D129:E129" si="24">D119+D124+D128</f>
        <v>6677424</v>
      </c>
      <c r="E129" s="9">
        <f t="shared" si="24"/>
        <v>6127404</v>
      </c>
    </row>
    <row r="130" spans="1:6" ht="13.15" hidden="1" customHeight="1" x14ac:dyDescent="0.2">
      <c r="A130" s="149" t="s">
        <v>77</v>
      </c>
      <c r="B130" s="150"/>
      <c r="C130" s="150"/>
      <c r="D130" s="79"/>
      <c r="E130" s="79"/>
    </row>
    <row r="131" spans="1:6" s="50" customFormat="1" ht="13.15" hidden="1" customHeight="1" x14ac:dyDescent="0.2">
      <c r="A131" s="148">
        <v>43</v>
      </c>
      <c r="B131" s="4">
        <v>641320043</v>
      </c>
      <c r="C131" s="5" t="s">
        <v>78</v>
      </c>
      <c r="D131" s="30">
        <v>1300</v>
      </c>
      <c r="E131" s="30">
        <v>1300</v>
      </c>
    </row>
    <row r="132" spans="1:6" s="50" customFormat="1" ht="13.15" hidden="1" customHeight="1" x14ac:dyDescent="0.2">
      <c r="A132" s="148"/>
      <c r="B132" s="4">
        <v>641430043</v>
      </c>
      <c r="C132" s="5" t="s">
        <v>79</v>
      </c>
      <c r="D132" s="30">
        <v>13300</v>
      </c>
      <c r="E132" s="30">
        <v>13300</v>
      </c>
    </row>
    <row r="133" spans="1:6" s="50" customFormat="1" ht="13.15" hidden="1" customHeight="1" x14ac:dyDescent="0.2">
      <c r="A133" s="148"/>
      <c r="B133" s="4">
        <v>641510043</v>
      </c>
      <c r="C133" s="5" t="s">
        <v>64</v>
      </c>
      <c r="D133" s="37">
        <v>130</v>
      </c>
      <c r="E133" s="37">
        <v>130</v>
      </c>
    </row>
    <row r="134" spans="1:6" s="50" customFormat="1" ht="13.15" hidden="1" customHeight="1" x14ac:dyDescent="0.2">
      <c r="A134" s="148"/>
      <c r="B134" s="4">
        <v>652670043</v>
      </c>
      <c r="C134" s="5" t="s">
        <v>71</v>
      </c>
      <c r="D134" s="30">
        <v>33200</v>
      </c>
      <c r="E134" s="40">
        <v>38000</v>
      </c>
    </row>
    <row r="135" spans="1:6" s="50" customFormat="1" ht="13.15" hidden="1" customHeight="1" x14ac:dyDescent="0.2">
      <c r="A135" s="148"/>
      <c r="B135" s="4">
        <v>65268</v>
      </c>
      <c r="C135" s="5" t="s">
        <v>72</v>
      </c>
      <c r="D135" s="30">
        <v>15878870</v>
      </c>
      <c r="E135" s="40">
        <v>15878870</v>
      </c>
    </row>
    <row r="136" spans="1:6" s="50" customFormat="1" ht="13.15" hidden="1" customHeight="1" x14ac:dyDescent="0.2">
      <c r="A136" s="148"/>
      <c r="B136" s="4">
        <v>681910043</v>
      </c>
      <c r="C136" s="5" t="s">
        <v>80</v>
      </c>
      <c r="D136" s="30">
        <v>1300</v>
      </c>
      <c r="E136" s="40">
        <v>1300</v>
      </c>
    </row>
    <row r="137" spans="1:6" s="50" customFormat="1" ht="13.15" hidden="1" customHeight="1" x14ac:dyDescent="0.2">
      <c r="A137" s="148"/>
      <c r="B137" s="4">
        <v>683110043</v>
      </c>
      <c r="C137" s="5" t="s">
        <v>73</v>
      </c>
      <c r="D137" s="30">
        <v>13300</v>
      </c>
      <c r="E137" s="40">
        <v>13300</v>
      </c>
    </row>
    <row r="138" spans="1:6" s="50" customFormat="1" ht="13.15" hidden="1" customHeight="1" x14ac:dyDescent="0.2">
      <c r="A138" s="148"/>
      <c r="B138" s="4" t="s">
        <v>13</v>
      </c>
      <c r="C138" s="5" t="s">
        <v>14</v>
      </c>
      <c r="D138" s="30">
        <v>419197</v>
      </c>
      <c r="E138" s="40">
        <v>2701821</v>
      </c>
    </row>
    <row r="139" spans="1:6" s="50" customFormat="1" ht="13.15" hidden="1" customHeight="1" x14ac:dyDescent="0.2">
      <c r="A139" s="148"/>
      <c r="B139" s="4" t="s">
        <v>15</v>
      </c>
      <c r="C139" s="5" t="s">
        <v>16</v>
      </c>
      <c r="D139" s="25">
        <v>-286997</v>
      </c>
      <c r="E139" s="137">
        <v>-1719362</v>
      </c>
    </row>
    <row r="140" spans="1:6" s="50" customFormat="1" ht="13.15" hidden="1" customHeight="1" x14ac:dyDescent="0.2">
      <c r="A140" s="148"/>
      <c r="B140" s="7" t="s">
        <v>20</v>
      </c>
      <c r="C140" s="19"/>
      <c r="D140" s="9">
        <f>SUM(D131:D139)</f>
        <v>16073600</v>
      </c>
      <c r="E140" s="9">
        <f>SUM(E131:E139)</f>
        <v>16928659</v>
      </c>
    </row>
    <row r="141" spans="1:6" s="50" customFormat="1" ht="13.15" hidden="1" customHeight="1" x14ac:dyDescent="0.2">
      <c r="A141" s="148">
        <v>51</v>
      </c>
      <c r="B141" s="4">
        <v>632311800</v>
      </c>
      <c r="C141" s="5" t="s">
        <v>23</v>
      </c>
      <c r="D141" s="30">
        <v>39800</v>
      </c>
      <c r="E141" s="30">
        <v>50000</v>
      </c>
      <c r="F141" s="83"/>
    </row>
    <row r="142" spans="1:6" s="50" customFormat="1" ht="13.15" hidden="1" customHeight="1" x14ac:dyDescent="0.2">
      <c r="A142" s="148"/>
      <c r="B142" s="7" t="s">
        <v>24</v>
      </c>
      <c r="C142" s="19"/>
      <c r="D142" s="9">
        <f t="shared" ref="D142:E142" si="25">D141</f>
        <v>39800</v>
      </c>
      <c r="E142" s="9">
        <f t="shared" si="25"/>
        <v>50000</v>
      </c>
    </row>
    <row r="143" spans="1:6" s="50" customFormat="1" ht="13.15" hidden="1" customHeight="1" x14ac:dyDescent="0.2">
      <c r="A143" s="145">
        <v>71</v>
      </c>
      <c r="B143" s="4">
        <v>722110071</v>
      </c>
      <c r="C143" s="5" t="s">
        <v>81</v>
      </c>
      <c r="D143" s="37">
        <v>650</v>
      </c>
      <c r="E143" s="37">
        <v>650</v>
      </c>
    </row>
    <row r="144" spans="1:6" s="50" customFormat="1" ht="13.15" hidden="1" customHeight="1" x14ac:dyDescent="0.2">
      <c r="A144" s="146"/>
      <c r="B144" s="4">
        <v>722190071</v>
      </c>
      <c r="C144" s="5" t="s">
        <v>82</v>
      </c>
      <c r="D144" s="38">
        <v>650</v>
      </c>
      <c r="E144" s="38">
        <v>650</v>
      </c>
    </row>
    <row r="145" spans="1:5" s="50" customFormat="1" ht="13.15" hidden="1" customHeight="1" x14ac:dyDescent="0.2">
      <c r="A145" s="146"/>
      <c r="B145" s="4" t="s">
        <v>83</v>
      </c>
      <c r="C145" s="5" t="s">
        <v>84</v>
      </c>
      <c r="D145" s="25"/>
      <c r="E145" s="25">
        <v>92000</v>
      </c>
    </row>
    <row r="146" spans="1:5" s="50" customFormat="1" ht="13.15" hidden="1" customHeight="1" x14ac:dyDescent="0.2">
      <c r="A146" s="146"/>
      <c r="B146" s="4" t="s">
        <v>13</v>
      </c>
      <c r="C146" s="5" t="s">
        <v>14</v>
      </c>
      <c r="D146" s="25"/>
      <c r="E146" s="25">
        <v>0</v>
      </c>
    </row>
    <row r="147" spans="1:5" s="50" customFormat="1" ht="13.15" hidden="1" customHeight="1" x14ac:dyDescent="0.2">
      <c r="A147" s="146"/>
      <c r="B147" s="4" t="s">
        <v>15</v>
      </c>
      <c r="C147" s="5" t="s">
        <v>16</v>
      </c>
      <c r="D147" s="25"/>
      <c r="E147" s="25">
        <v>0</v>
      </c>
    </row>
    <row r="148" spans="1:5" s="50" customFormat="1" ht="13.15" hidden="1" customHeight="1" x14ac:dyDescent="0.2">
      <c r="A148" s="146"/>
      <c r="B148" s="7" t="s">
        <v>85</v>
      </c>
      <c r="C148" s="19"/>
      <c r="D148" s="26">
        <f t="shared" ref="D148:E148" si="26">D143+D144+D145+D146+D147</f>
        <v>1300</v>
      </c>
      <c r="E148" s="26">
        <f t="shared" si="26"/>
        <v>93300</v>
      </c>
    </row>
    <row r="149" spans="1:5" s="50" customFormat="1" ht="12.75" hidden="1" x14ac:dyDescent="0.2">
      <c r="A149" s="147"/>
      <c r="B149" s="76"/>
      <c r="C149" s="76" t="s">
        <v>86</v>
      </c>
      <c r="D149" s="9">
        <f t="shared" ref="D149:E149" si="27">D140+D142+D148</f>
        <v>16114700</v>
      </c>
      <c r="E149" s="9">
        <f t="shared" si="27"/>
        <v>17071959</v>
      </c>
    </row>
    <row r="150" spans="1:5" ht="13.15" hidden="1" customHeight="1" x14ac:dyDescent="0.2">
      <c r="A150" s="152" t="s">
        <v>87</v>
      </c>
      <c r="B150" s="153"/>
      <c r="C150" s="153"/>
      <c r="D150" s="79"/>
      <c r="E150" s="79"/>
    </row>
    <row r="151" spans="1:5" s="50" customFormat="1" ht="13.15" hidden="1" customHeight="1" x14ac:dyDescent="0.2">
      <c r="A151" s="148">
        <v>11</v>
      </c>
      <c r="B151" s="4">
        <v>671110011</v>
      </c>
      <c r="C151" s="5" t="s">
        <v>7</v>
      </c>
      <c r="D151" s="30">
        <v>1265446</v>
      </c>
      <c r="E151" s="30">
        <v>1265446</v>
      </c>
    </row>
    <row r="152" spans="1:5" s="50" customFormat="1" ht="24" hidden="1" customHeight="1" x14ac:dyDescent="0.2">
      <c r="A152" s="148"/>
      <c r="B152" s="4">
        <v>671210011</v>
      </c>
      <c r="C152" s="5" t="s">
        <v>8</v>
      </c>
      <c r="D152" s="32"/>
      <c r="E152" s="32">
        <v>1500075</v>
      </c>
    </row>
    <row r="153" spans="1:5" s="50" customFormat="1" ht="25.9" hidden="1" customHeight="1" x14ac:dyDescent="0.2">
      <c r="A153" s="148"/>
      <c r="B153" s="4">
        <v>671410011</v>
      </c>
      <c r="C153" s="5" t="s">
        <v>9</v>
      </c>
      <c r="D153" s="32">
        <v>5602000</v>
      </c>
      <c r="E153" s="32">
        <v>5602000</v>
      </c>
    </row>
    <row r="154" spans="1:5" s="50" customFormat="1" ht="13.15" hidden="1" customHeight="1" x14ac:dyDescent="0.2">
      <c r="A154" s="148"/>
      <c r="B154" s="7" t="s">
        <v>10</v>
      </c>
      <c r="C154" s="8"/>
      <c r="D154" s="9">
        <f t="shared" ref="D154:E154" si="28">SUM(D151+D152+D153)</f>
        <v>6867446</v>
      </c>
      <c r="E154" s="9">
        <f t="shared" si="28"/>
        <v>8367521</v>
      </c>
    </row>
    <row r="155" spans="1:5" s="50" customFormat="1" ht="13.15" hidden="1" customHeight="1" x14ac:dyDescent="0.2">
      <c r="A155" s="148">
        <v>12</v>
      </c>
      <c r="B155" s="4">
        <v>671110012</v>
      </c>
      <c r="C155" s="5" t="s">
        <v>7</v>
      </c>
      <c r="D155" s="6"/>
      <c r="E155" s="6"/>
    </row>
    <row r="156" spans="1:5" s="50" customFormat="1" ht="24" hidden="1" customHeight="1" x14ac:dyDescent="0.2">
      <c r="A156" s="148"/>
      <c r="B156" s="4">
        <v>671210012</v>
      </c>
      <c r="C156" s="5" t="s">
        <v>8</v>
      </c>
      <c r="D156" s="6"/>
      <c r="E156" s="6"/>
    </row>
    <row r="157" spans="1:5" s="50" customFormat="1" ht="13.15" hidden="1" customHeight="1" x14ac:dyDescent="0.2">
      <c r="A157" s="148"/>
      <c r="B157" s="7" t="s">
        <v>11</v>
      </c>
      <c r="C157" s="8"/>
      <c r="D157" s="9">
        <f t="shared" ref="D157:E157" si="29">D155+D156</f>
        <v>0</v>
      </c>
      <c r="E157" s="9">
        <f t="shared" si="29"/>
        <v>0</v>
      </c>
    </row>
    <row r="158" spans="1:5" s="50" customFormat="1" ht="13.15" hidden="1" customHeight="1" x14ac:dyDescent="0.2">
      <c r="A158" s="148">
        <v>31</v>
      </c>
      <c r="B158" s="4">
        <v>641430031</v>
      </c>
      <c r="C158" s="4" t="s">
        <v>63</v>
      </c>
      <c r="D158" s="30">
        <v>19500</v>
      </c>
      <c r="E158" s="30">
        <v>19500</v>
      </c>
    </row>
    <row r="159" spans="1:5" s="50" customFormat="1" ht="13.15" hidden="1" customHeight="1" x14ac:dyDescent="0.2">
      <c r="A159" s="148"/>
      <c r="B159" s="5">
        <v>6615</v>
      </c>
      <c r="C159" s="10" t="s">
        <v>12</v>
      </c>
      <c r="D159" s="39">
        <v>1014000</v>
      </c>
      <c r="E159" s="39">
        <v>1014000</v>
      </c>
    </row>
    <row r="160" spans="1:5" s="50" customFormat="1" ht="13.15" hidden="1" customHeight="1" x14ac:dyDescent="0.2">
      <c r="A160" s="148"/>
      <c r="B160" s="4" t="s">
        <v>13</v>
      </c>
      <c r="C160" s="5" t="s">
        <v>14</v>
      </c>
      <c r="D160" s="39">
        <v>1290695</v>
      </c>
      <c r="E160" s="39">
        <v>1487752</v>
      </c>
    </row>
    <row r="161" spans="1:6" s="50" customFormat="1" ht="13.15" hidden="1" customHeight="1" x14ac:dyDescent="0.2">
      <c r="A161" s="148"/>
      <c r="B161" s="4" t="s">
        <v>15</v>
      </c>
      <c r="C161" s="5" t="s">
        <v>16</v>
      </c>
      <c r="D161" s="39">
        <v>-740195</v>
      </c>
      <c r="E161" s="39">
        <v>-57252</v>
      </c>
    </row>
    <row r="162" spans="1:6" s="50" customFormat="1" ht="13.15" hidden="1" customHeight="1" x14ac:dyDescent="0.2">
      <c r="A162" s="148"/>
      <c r="B162" s="7" t="s">
        <v>17</v>
      </c>
      <c r="C162" s="10"/>
      <c r="D162" s="9">
        <f t="shared" ref="D162:E162" si="30">D158+D159+D160+D161</f>
        <v>1584000</v>
      </c>
      <c r="E162" s="9">
        <f t="shared" si="30"/>
        <v>2464000</v>
      </c>
    </row>
    <row r="163" spans="1:6" s="50" customFormat="1" ht="13.15" hidden="1" customHeight="1" x14ac:dyDescent="0.2">
      <c r="A163" s="146">
        <v>43</v>
      </c>
      <c r="B163" s="4">
        <v>641430043</v>
      </c>
      <c r="C163" s="4" t="s">
        <v>68</v>
      </c>
      <c r="D163" s="39">
        <v>1500</v>
      </c>
      <c r="E163" s="39">
        <v>1500</v>
      </c>
      <c r="F163" s="83"/>
    </row>
    <row r="164" spans="1:6" s="50" customFormat="1" ht="13.15" hidden="1" customHeight="1" x14ac:dyDescent="0.2">
      <c r="A164" s="146"/>
      <c r="B164" s="4">
        <v>642140043</v>
      </c>
      <c r="C164" s="4" t="s">
        <v>88</v>
      </c>
      <c r="D164" s="39">
        <v>3930100</v>
      </c>
      <c r="E164" s="39">
        <v>3930100</v>
      </c>
    </row>
    <row r="165" spans="1:6" s="50" customFormat="1" ht="13.15" hidden="1" customHeight="1" x14ac:dyDescent="0.2">
      <c r="A165" s="146"/>
      <c r="B165" s="5">
        <v>65148</v>
      </c>
      <c r="C165" s="10" t="s">
        <v>89</v>
      </c>
      <c r="D165" s="51">
        <v>9220000</v>
      </c>
      <c r="E165" s="51">
        <v>9220000</v>
      </c>
    </row>
    <row r="166" spans="1:6" s="50" customFormat="1" ht="12.75" hidden="1" x14ac:dyDescent="0.2">
      <c r="A166" s="146"/>
      <c r="B166" s="5">
        <v>65268</v>
      </c>
      <c r="C166" s="10" t="s">
        <v>90</v>
      </c>
      <c r="D166" s="32">
        <v>6700</v>
      </c>
      <c r="E166" s="32">
        <v>6700</v>
      </c>
    </row>
    <row r="167" spans="1:6" s="50" customFormat="1" ht="13.15" hidden="1" customHeight="1" x14ac:dyDescent="0.2">
      <c r="A167" s="146"/>
      <c r="B167" s="4" t="s">
        <v>13</v>
      </c>
      <c r="C167" s="5" t="s">
        <v>14</v>
      </c>
      <c r="D167" s="32">
        <v>268704</v>
      </c>
      <c r="E167" s="32">
        <v>1406576</v>
      </c>
    </row>
    <row r="168" spans="1:6" s="50" customFormat="1" ht="13.15" hidden="1" customHeight="1" x14ac:dyDescent="0.2">
      <c r="A168" s="146"/>
      <c r="B168" s="4" t="s">
        <v>15</v>
      </c>
      <c r="C168" s="5" t="s">
        <v>16</v>
      </c>
      <c r="D168" s="32">
        <v>-75774</v>
      </c>
      <c r="E168" s="32">
        <v>-1103196</v>
      </c>
    </row>
    <row r="169" spans="1:6" s="50" customFormat="1" ht="13.15" hidden="1" customHeight="1" x14ac:dyDescent="0.2">
      <c r="A169" s="147"/>
      <c r="B169" s="7" t="s">
        <v>20</v>
      </c>
      <c r="C169" s="10"/>
      <c r="D169" s="9">
        <f>D163+D164+D165+D167+D168+D166</f>
        <v>13351230</v>
      </c>
      <c r="E169" s="9">
        <f t="shared" ref="E169" si="31">E163+E164+E165+E167+E168+E166</f>
        <v>13461680</v>
      </c>
    </row>
    <row r="170" spans="1:6" s="50" customFormat="1" ht="13.15" hidden="1" customHeight="1" x14ac:dyDescent="0.2">
      <c r="A170" s="148">
        <v>51</v>
      </c>
      <c r="B170" s="4">
        <v>632311700</v>
      </c>
      <c r="C170" s="12" t="s">
        <v>21</v>
      </c>
      <c r="D170" s="6">
        <v>148520</v>
      </c>
      <c r="E170" s="6">
        <v>139920</v>
      </c>
      <c r="F170" s="83"/>
    </row>
    <row r="171" spans="1:6" s="50" customFormat="1" ht="13.15" hidden="1" customHeight="1" x14ac:dyDescent="0.2">
      <c r="A171" s="148"/>
      <c r="B171" s="4">
        <v>632411700</v>
      </c>
      <c r="C171" s="12" t="s">
        <v>22</v>
      </c>
      <c r="D171" s="48">
        <v>12918237</v>
      </c>
      <c r="E171" s="48">
        <v>14719774</v>
      </c>
    </row>
    <row r="172" spans="1:6" s="50" customFormat="1" ht="13.15" hidden="1" customHeight="1" x14ac:dyDescent="0.2">
      <c r="A172" s="148"/>
      <c r="B172" s="4" t="s">
        <v>13</v>
      </c>
      <c r="C172" s="12" t="s">
        <v>14</v>
      </c>
      <c r="D172" s="6">
        <v>454763</v>
      </c>
      <c r="E172" s="6">
        <v>1412225</v>
      </c>
    </row>
    <row r="173" spans="1:6" s="50" customFormat="1" ht="13.15" hidden="1" customHeight="1" x14ac:dyDescent="0.2">
      <c r="A173" s="148"/>
      <c r="B173" s="4" t="s">
        <v>15</v>
      </c>
      <c r="C173" s="12" t="s">
        <v>16</v>
      </c>
      <c r="D173" s="6"/>
      <c r="E173" s="6">
        <v>-191699</v>
      </c>
    </row>
    <row r="174" spans="1:6" s="50" customFormat="1" ht="12.75" hidden="1" x14ac:dyDescent="0.2">
      <c r="A174" s="148"/>
      <c r="B174" s="14" t="s">
        <v>24</v>
      </c>
      <c r="C174" s="13"/>
      <c r="D174" s="9">
        <f t="shared" ref="D174:E174" si="32">D170+D171+D172+D173</f>
        <v>13521520</v>
      </c>
      <c r="E174" s="9">
        <f t="shared" si="32"/>
        <v>16080220</v>
      </c>
    </row>
    <row r="175" spans="1:6" s="50" customFormat="1" ht="25.5" hidden="1" x14ac:dyDescent="0.2">
      <c r="A175" s="148">
        <v>52</v>
      </c>
      <c r="B175" s="4">
        <v>6393</v>
      </c>
      <c r="C175" s="5" t="s">
        <v>91</v>
      </c>
      <c r="D175" s="6"/>
      <c r="E175" s="6"/>
      <c r="F175" s="83"/>
    </row>
    <row r="176" spans="1:6" s="50" customFormat="1" ht="25.5" hidden="1" x14ac:dyDescent="0.2">
      <c r="A176" s="148"/>
      <c r="B176" s="4">
        <v>6394</v>
      </c>
      <c r="C176" s="5" t="s">
        <v>92</v>
      </c>
      <c r="D176" s="6"/>
      <c r="E176" s="6"/>
    </row>
    <row r="177" spans="1:5" s="50" customFormat="1" ht="12.75" hidden="1" x14ac:dyDescent="0.2">
      <c r="A177" s="148"/>
      <c r="B177" s="4" t="s">
        <v>13</v>
      </c>
      <c r="C177" s="5" t="s">
        <v>14</v>
      </c>
      <c r="D177" s="6"/>
      <c r="E177" s="6"/>
    </row>
    <row r="178" spans="1:5" s="50" customFormat="1" ht="12.75" hidden="1" x14ac:dyDescent="0.2">
      <c r="A178" s="148"/>
      <c r="B178" s="4" t="s">
        <v>15</v>
      </c>
      <c r="C178" s="5" t="s">
        <v>16</v>
      </c>
      <c r="D178" s="6"/>
      <c r="E178" s="6"/>
    </row>
    <row r="179" spans="1:5" s="50" customFormat="1" ht="12.75" hidden="1" x14ac:dyDescent="0.2">
      <c r="A179" s="148"/>
      <c r="B179" s="14" t="s">
        <v>27</v>
      </c>
      <c r="C179" s="13"/>
      <c r="D179" s="9">
        <f t="shared" ref="D179:E179" si="33">D175+D176+D177+D178</f>
        <v>0</v>
      </c>
      <c r="E179" s="9">
        <f t="shared" si="33"/>
        <v>0</v>
      </c>
    </row>
    <row r="180" spans="1:5" s="96" customFormat="1" ht="13.15" hidden="1" customHeight="1" x14ac:dyDescent="0.2">
      <c r="A180" s="148">
        <v>559</v>
      </c>
      <c r="B180" s="93">
        <v>671110559</v>
      </c>
      <c r="C180" s="94" t="s">
        <v>28</v>
      </c>
      <c r="D180" s="95">
        <v>36150</v>
      </c>
      <c r="E180" s="95">
        <v>43150</v>
      </c>
    </row>
    <row r="181" spans="1:5" s="96" customFormat="1" ht="13.15" hidden="1" customHeight="1" x14ac:dyDescent="0.2">
      <c r="A181" s="148"/>
      <c r="B181" s="93">
        <v>671210559</v>
      </c>
      <c r="C181" s="94" t="s">
        <v>93</v>
      </c>
      <c r="D181" s="40">
        <v>94000</v>
      </c>
      <c r="E181" s="40">
        <v>94000</v>
      </c>
    </row>
    <row r="182" spans="1:5" s="50" customFormat="1" ht="13.15" hidden="1" customHeight="1" x14ac:dyDescent="0.2">
      <c r="A182" s="148"/>
      <c r="B182" s="14" t="s">
        <v>30</v>
      </c>
      <c r="C182" s="13"/>
      <c r="D182" s="9">
        <f>D180+D181</f>
        <v>130150</v>
      </c>
      <c r="E182" s="9">
        <f t="shared" ref="E182" si="34">E180+E181</f>
        <v>137150</v>
      </c>
    </row>
    <row r="183" spans="1:5" s="96" customFormat="1" ht="13.15" hidden="1" customHeight="1" x14ac:dyDescent="0.2">
      <c r="A183" s="151">
        <v>61</v>
      </c>
      <c r="B183" s="93">
        <v>663230000</v>
      </c>
      <c r="C183" s="94" t="s">
        <v>94</v>
      </c>
      <c r="D183" s="127">
        <v>0</v>
      </c>
      <c r="E183" s="127">
        <v>77000</v>
      </c>
    </row>
    <row r="184" spans="1:5" s="50" customFormat="1" ht="13.15" hidden="1" customHeight="1" x14ac:dyDescent="0.2">
      <c r="A184" s="151"/>
      <c r="B184" s="14" t="s">
        <v>47</v>
      </c>
      <c r="C184" s="128"/>
      <c r="D184" s="9">
        <f>D183</f>
        <v>0</v>
      </c>
      <c r="E184" s="9">
        <f>E183</f>
        <v>77000</v>
      </c>
    </row>
    <row r="185" spans="1:5" s="53" customFormat="1" ht="13.15" hidden="1" customHeight="1" x14ac:dyDescent="0.2">
      <c r="A185" s="146">
        <v>71</v>
      </c>
      <c r="B185" s="4">
        <v>723110071</v>
      </c>
      <c r="C185" s="29" t="s">
        <v>95</v>
      </c>
      <c r="D185" s="40">
        <v>7000</v>
      </c>
      <c r="E185" s="40">
        <v>7000</v>
      </c>
    </row>
    <row r="186" spans="1:5" s="54" customFormat="1" ht="13.15" hidden="1" customHeight="1" x14ac:dyDescent="0.2">
      <c r="A186" s="147"/>
      <c r="B186" s="14" t="s">
        <v>85</v>
      </c>
      <c r="C186" s="28"/>
      <c r="D186" s="9">
        <f>D185</f>
        <v>7000</v>
      </c>
      <c r="E186" s="9">
        <f t="shared" ref="E186" si="35">E185</f>
        <v>7000</v>
      </c>
    </row>
    <row r="187" spans="1:5" s="50" customFormat="1" ht="27" hidden="1" customHeight="1" x14ac:dyDescent="0.2">
      <c r="A187" s="145">
        <v>81</v>
      </c>
      <c r="B187" s="4" t="s">
        <v>96</v>
      </c>
      <c r="C187" s="5" t="s">
        <v>97</v>
      </c>
      <c r="D187" s="48"/>
      <c r="E187" s="48"/>
    </row>
    <row r="188" spans="1:5" s="50" customFormat="1" ht="13.15" hidden="1" customHeight="1" x14ac:dyDescent="0.2">
      <c r="A188" s="146"/>
      <c r="B188" s="4" t="s">
        <v>13</v>
      </c>
      <c r="C188" s="5" t="s">
        <v>14</v>
      </c>
      <c r="D188" s="66">
        <v>0</v>
      </c>
      <c r="E188" s="66"/>
    </row>
    <row r="189" spans="1:5" s="50" customFormat="1" ht="13.15" hidden="1" customHeight="1" x14ac:dyDescent="0.2">
      <c r="A189" s="146"/>
      <c r="B189" s="4" t="s">
        <v>15</v>
      </c>
      <c r="C189" s="5" t="s">
        <v>16</v>
      </c>
      <c r="D189" s="6"/>
      <c r="E189" s="6"/>
    </row>
    <row r="190" spans="1:5" s="50" customFormat="1" ht="13.15" hidden="1" customHeight="1" x14ac:dyDescent="0.2">
      <c r="A190" s="146"/>
      <c r="B190" s="86" t="s">
        <v>98</v>
      </c>
      <c r="C190" s="84"/>
      <c r="D190" s="87">
        <f t="shared" ref="D190:E190" si="36">D187+D188+D189</f>
        <v>0</v>
      </c>
      <c r="E190" s="87">
        <f t="shared" si="36"/>
        <v>0</v>
      </c>
    </row>
    <row r="191" spans="1:5" s="50" customFormat="1" ht="13.15" hidden="1" customHeight="1" x14ac:dyDescent="0.2">
      <c r="A191" s="156">
        <v>810</v>
      </c>
      <c r="B191" s="93" t="s">
        <v>13</v>
      </c>
      <c r="C191" s="98" t="s">
        <v>14</v>
      </c>
      <c r="D191" s="41">
        <v>75</v>
      </c>
      <c r="E191" s="41">
        <v>0</v>
      </c>
    </row>
    <row r="192" spans="1:5" s="50" customFormat="1" ht="13.15" hidden="1" customHeight="1" x14ac:dyDescent="0.2">
      <c r="A192" s="156"/>
      <c r="B192" s="93" t="s">
        <v>15</v>
      </c>
      <c r="C192" s="98" t="s">
        <v>16</v>
      </c>
      <c r="D192" s="42"/>
      <c r="E192" s="42">
        <v>0</v>
      </c>
    </row>
    <row r="193" spans="1:5" s="50" customFormat="1" ht="13.15" hidden="1" customHeight="1" x14ac:dyDescent="0.2">
      <c r="A193" s="156"/>
      <c r="B193" s="99" t="s">
        <v>50</v>
      </c>
      <c r="C193" s="100"/>
      <c r="D193" s="101">
        <f>+D191+D192</f>
        <v>75</v>
      </c>
      <c r="E193" s="101">
        <f t="shared" ref="E193" si="37">+E191+E192</f>
        <v>0</v>
      </c>
    </row>
    <row r="194" spans="1:5" s="50" customFormat="1" ht="12.75" hidden="1" x14ac:dyDescent="0.2">
      <c r="A194" s="59"/>
      <c r="B194" s="85"/>
      <c r="C194" s="85" t="s">
        <v>99</v>
      </c>
      <c r="D194" s="9">
        <f>D190+D182+D179+D174+D169+D162+D157+D154+D186+D193+D184</f>
        <v>35461421</v>
      </c>
      <c r="E194" s="9">
        <f>E190+E182+E179+E174+E169+E162+E157+E154+E186+E193+E184</f>
        <v>40594571</v>
      </c>
    </row>
    <row r="195" spans="1:5" ht="13.15" hidden="1" customHeight="1" x14ac:dyDescent="0.2">
      <c r="A195" s="152" t="s">
        <v>100</v>
      </c>
      <c r="B195" s="153"/>
      <c r="C195" s="153"/>
      <c r="D195" s="79"/>
      <c r="E195" s="79"/>
    </row>
    <row r="196" spans="1:5" s="50" customFormat="1" ht="13.15" hidden="1" customHeight="1" x14ac:dyDescent="0.2">
      <c r="A196" s="148">
        <v>11</v>
      </c>
      <c r="B196" s="4">
        <v>671110011</v>
      </c>
      <c r="C196" s="5" t="s">
        <v>7</v>
      </c>
      <c r="D196" s="30">
        <v>1750400</v>
      </c>
      <c r="E196" s="30">
        <v>1625400</v>
      </c>
    </row>
    <row r="197" spans="1:5" s="50" customFormat="1" ht="24.6" hidden="1" customHeight="1" x14ac:dyDescent="0.2">
      <c r="A197" s="148"/>
      <c r="B197" s="4">
        <v>671410011</v>
      </c>
      <c r="C197" s="5" t="s">
        <v>9</v>
      </c>
      <c r="D197" s="32">
        <v>3762100</v>
      </c>
      <c r="E197" s="32">
        <v>3762100</v>
      </c>
    </row>
    <row r="198" spans="1:5" s="50" customFormat="1" ht="13.15" hidden="1" customHeight="1" x14ac:dyDescent="0.2">
      <c r="A198" s="148"/>
      <c r="B198" s="7" t="s">
        <v>10</v>
      </c>
      <c r="C198" s="8"/>
      <c r="D198" s="9">
        <f t="shared" ref="D198:E198" si="38">D196+D197</f>
        <v>5512500</v>
      </c>
      <c r="E198" s="9">
        <f t="shared" si="38"/>
        <v>5387500</v>
      </c>
    </row>
    <row r="199" spans="1:5" s="50" customFormat="1" ht="13.15" hidden="1" customHeight="1" x14ac:dyDescent="0.2">
      <c r="A199" s="148">
        <v>12</v>
      </c>
      <c r="B199" s="4">
        <v>671110012</v>
      </c>
      <c r="C199" s="5" t="s">
        <v>7</v>
      </c>
      <c r="D199" s="33">
        <v>0</v>
      </c>
      <c r="E199" s="33">
        <v>0</v>
      </c>
    </row>
    <row r="200" spans="1:5" s="50" customFormat="1" ht="24.6" hidden="1" customHeight="1" x14ac:dyDescent="0.2">
      <c r="A200" s="148"/>
      <c r="B200" s="4">
        <v>671210012</v>
      </c>
      <c r="C200" s="5" t="s">
        <v>8</v>
      </c>
      <c r="D200" s="32">
        <v>1300</v>
      </c>
      <c r="E200" s="32">
        <v>0</v>
      </c>
    </row>
    <row r="201" spans="1:5" s="50" customFormat="1" ht="13.15" hidden="1" customHeight="1" x14ac:dyDescent="0.2">
      <c r="A201" s="148"/>
      <c r="B201" s="7" t="s">
        <v>11</v>
      </c>
      <c r="C201" s="8"/>
      <c r="D201" s="9">
        <f t="shared" ref="D201:E201" si="39">D199+D200</f>
        <v>1300</v>
      </c>
      <c r="E201" s="9">
        <f t="shared" si="39"/>
        <v>0</v>
      </c>
    </row>
    <row r="202" spans="1:5" s="50" customFormat="1" ht="13.15" hidden="1" customHeight="1" x14ac:dyDescent="0.2">
      <c r="A202" s="145">
        <v>43</v>
      </c>
      <c r="B202" s="5">
        <v>641430043</v>
      </c>
      <c r="C202" s="10" t="s">
        <v>68</v>
      </c>
      <c r="D202" s="33"/>
      <c r="E202" s="129">
        <v>10000</v>
      </c>
    </row>
    <row r="203" spans="1:5" s="50" customFormat="1" ht="13.15" hidden="1" customHeight="1" x14ac:dyDescent="0.2">
      <c r="A203" s="146"/>
      <c r="B203" s="5">
        <v>642140043</v>
      </c>
      <c r="C203" s="10" t="s">
        <v>101</v>
      </c>
      <c r="D203" s="33">
        <v>1150000</v>
      </c>
      <c r="E203" s="33">
        <v>1180000</v>
      </c>
    </row>
    <row r="204" spans="1:5" s="50" customFormat="1" ht="13.15" hidden="1" customHeight="1" x14ac:dyDescent="0.2">
      <c r="A204" s="146"/>
      <c r="B204" s="4">
        <v>65148</v>
      </c>
      <c r="C204" s="4" t="s">
        <v>89</v>
      </c>
      <c r="D204" s="116">
        <v>3637500</v>
      </c>
      <c r="E204" s="35">
        <v>3637500</v>
      </c>
    </row>
    <row r="205" spans="1:5" s="50" customFormat="1" ht="13.15" hidden="1" customHeight="1" x14ac:dyDescent="0.2">
      <c r="A205" s="146"/>
      <c r="B205" s="4">
        <v>652670043</v>
      </c>
      <c r="C205" s="4" t="s">
        <v>71</v>
      </c>
      <c r="D205" s="130"/>
      <c r="E205" s="136">
        <v>3000</v>
      </c>
    </row>
    <row r="206" spans="1:5" s="50" customFormat="1" ht="13.15" hidden="1" customHeight="1" x14ac:dyDescent="0.2">
      <c r="A206" s="146"/>
      <c r="B206" s="4" t="s">
        <v>13</v>
      </c>
      <c r="C206" s="5" t="s">
        <v>14</v>
      </c>
      <c r="D206" s="71">
        <v>4046450</v>
      </c>
      <c r="E206" s="39">
        <v>6714423</v>
      </c>
    </row>
    <row r="207" spans="1:5" s="50" customFormat="1" ht="13.15" hidden="1" customHeight="1" x14ac:dyDescent="0.2">
      <c r="A207" s="146"/>
      <c r="B207" s="4" t="s">
        <v>15</v>
      </c>
      <c r="C207" s="5" t="s">
        <v>16</v>
      </c>
      <c r="D207" s="115">
        <v>-504268</v>
      </c>
      <c r="E207" s="39">
        <v>-5268681</v>
      </c>
    </row>
    <row r="208" spans="1:5" s="50" customFormat="1" ht="13.15" hidden="1" customHeight="1" x14ac:dyDescent="0.2">
      <c r="A208" s="147"/>
      <c r="B208" s="7" t="s">
        <v>20</v>
      </c>
      <c r="C208" s="10"/>
      <c r="D208" s="9">
        <f>D203+D204+D206+D207+D202+D205</f>
        <v>8329682</v>
      </c>
      <c r="E208" s="17">
        <f>E203+E204+E206+E207+E202+E205</f>
        <v>6276242</v>
      </c>
    </row>
    <row r="209" spans="1:6" s="50" customFormat="1" ht="13.15" hidden="1" customHeight="1" x14ac:dyDescent="0.2">
      <c r="A209" s="148">
        <v>51</v>
      </c>
      <c r="B209" s="4">
        <v>632311700</v>
      </c>
      <c r="C209" s="12" t="s">
        <v>21</v>
      </c>
      <c r="D209" s="6">
        <v>8800</v>
      </c>
      <c r="E209" s="134"/>
      <c r="F209" s="83"/>
    </row>
    <row r="210" spans="1:6" s="50" customFormat="1" ht="13.15" hidden="1" customHeight="1" x14ac:dyDescent="0.2">
      <c r="A210" s="148"/>
      <c r="B210" s="4">
        <v>632411700</v>
      </c>
      <c r="C210" s="12" t="s">
        <v>22</v>
      </c>
      <c r="D210" s="6">
        <v>25600</v>
      </c>
      <c r="E210" s="134"/>
    </row>
    <row r="211" spans="1:6" s="50" customFormat="1" ht="13.15" hidden="1" customHeight="1" x14ac:dyDescent="0.2">
      <c r="A211" s="148"/>
      <c r="B211" s="4" t="s">
        <v>13</v>
      </c>
      <c r="C211" s="12" t="s">
        <v>14</v>
      </c>
      <c r="D211" s="6">
        <v>0</v>
      </c>
      <c r="E211" s="134">
        <v>101050</v>
      </c>
    </row>
    <row r="212" spans="1:6" s="50" customFormat="1" ht="13.15" hidden="1" customHeight="1" x14ac:dyDescent="0.2">
      <c r="A212" s="148"/>
      <c r="B212" s="4" t="s">
        <v>15</v>
      </c>
      <c r="C212" s="12" t="s">
        <v>16</v>
      </c>
      <c r="D212" s="6">
        <v>0</v>
      </c>
      <c r="E212" s="134">
        <v>-66650</v>
      </c>
    </row>
    <row r="213" spans="1:6" s="50" customFormat="1" ht="13.15" hidden="1" customHeight="1" x14ac:dyDescent="0.2">
      <c r="A213" s="148"/>
      <c r="B213" s="14" t="s">
        <v>24</v>
      </c>
      <c r="C213" s="13"/>
      <c r="D213" s="9">
        <f t="shared" ref="D213:E213" si="40">SUM(D209:D212)</f>
        <v>34400</v>
      </c>
      <c r="E213" s="17">
        <f t="shared" si="40"/>
        <v>34400</v>
      </c>
    </row>
    <row r="214" spans="1:6" s="50" customFormat="1" ht="13.15" hidden="1" customHeight="1" x14ac:dyDescent="0.2">
      <c r="A214" s="148">
        <v>52</v>
      </c>
      <c r="B214" s="4">
        <v>6392</v>
      </c>
      <c r="C214" s="5" t="s">
        <v>102</v>
      </c>
      <c r="D214" s="33">
        <v>450000</v>
      </c>
      <c r="E214" s="133">
        <v>856336</v>
      </c>
    </row>
    <row r="215" spans="1:6" s="50" customFormat="1" ht="25.15" hidden="1" customHeight="1" x14ac:dyDescent="0.2">
      <c r="A215" s="148"/>
      <c r="B215" s="4">
        <v>6394</v>
      </c>
      <c r="C215" s="5" t="s">
        <v>103</v>
      </c>
      <c r="D215" s="35">
        <v>2550000</v>
      </c>
      <c r="E215" s="138">
        <v>2569007</v>
      </c>
    </row>
    <row r="216" spans="1:6" s="50" customFormat="1" ht="13.15" hidden="1" customHeight="1" x14ac:dyDescent="0.2">
      <c r="A216" s="148"/>
      <c r="B216" s="4" t="s">
        <v>13</v>
      </c>
      <c r="C216" s="5" t="s">
        <v>14</v>
      </c>
      <c r="D216" s="35">
        <v>0</v>
      </c>
      <c r="E216" s="138">
        <v>61190</v>
      </c>
    </row>
    <row r="217" spans="1:6" s="50" customFormat="1" ht="13.15" hidden="1" customHeight="1" x14ac:dyDescent="0.2">
      <c r="A217" s="148"/>
      <c r="B217" s="4" t="s">
        <v>15</v>
      </c>
      <c r="C217" s="5" t="s">
        <v>16</v>
      </c>
      <c r="D217" s="38">
        <v>0</v>
      </c>
      <c r="E217" s="138">
        <v>-486533</v>
      </c>
    </row>
    <row r="218" spans="1:6" s="50" customFormat="1" ht="13.15" hidden="1" customHeight="1" x14ac:dyDescent="0.2">
      <c r="A218" s="148"/>
      <c r="B218" s="14" t="s">
        <v>27</v>
      </c>
      <c r="C218" s="13"/>
      <c r="D218" s="9">
        <f t="shared" ref="D218:E218" si="41">D214+D215+D216+D217</f>
        <v>3000000</v>
      </c>
      <c r="E218" s="9">
        <f t="shared" si="41"/>
        <v>3000000</v>
      </c>
    </row>
    <row r="219" spans="1:6" s="50" customFormat="1" ht="13.15" hidden="1" customHeight="1" x14ac:dyDescent="0.2">
      <c r="A219" s="148">
        <v>559</v>
      </c>
      <c r="B219" s="4">
        <v>671110559</v>
      </c>
      <c r="C219" s="13" t="s">
        <v>28</v>
      </c>
      <c r="D219" s="33">
        <v>2200</v>
      </c>
      <c r="E219" s="33">
        <v>211480</v>
      </c>
    </row>
    <row r="220" spans="1:6" s="50" customFormat="1" ht="12.75" hidden="1" customHeight="1" x14ac:dyDescent="0.2">
      <c r="A220" s="148"/>
      <c r="B220" s="4">
        <v>671210559</v>
      </c>
      <c r="C220" s="13" t="s">
        <v>93</v>
      </c>
      <c r="D220" s="35">
        <v>6400</v>
      </c>
      <c r="E220" s="35">
        <v>6400</v>
      </c>
    </row>
    <row r="221" spans="1:6" s="50" customFormat="1" ht="13.15" hidden="1" customHeight="1" x14ac:dyDescent="0.2">
      <c r="A221" s="148"/>
      <c r="B221" s="14" t="s">
        <v>30</v>
      </c>
      <c r="C221" s="13"/>
      <c r="D221" s="9">
        <f t="shared" ref="D221:E221" si="42">D219+D220</f>
        <v>8600</v>
      </c>
      <c r="E221" s="9">
        <f t="shared" si="42"/>
        <v>217880</v>
      </c>
    </row>
    <row r="222" spans="1:6" s="50" customFormat="1" ht="13.15" hidden="1" customHeight="1" x14ac:dyDescent="0.2">
      <c r="A222" s="145">
        <v>562</v>
      </c>
      <c r="B222" s="4">
        <v>632310562</v>
      </c>
      <c r="C222" s="13" t="s">
        <v>31</v>
      </c>
      <c r="D222" s="33">
        <v>0</v>
      </c>
      <c r="E222" s="33">
        <v>0</v>
      </c>
    </row>
    <row r="223" spans="1:6" s="50" customFormat="1" ht="13.15" hidden="1" customHeight="1" x14ac:dyDescent="0.2">
      <c r="A223" s="146"/>
      <c r="B223" s="4">
        <v>632410562</v>
      </c>
      <c r="C223" s="13" t="s">
        <v>32</v>
      </c>
      <c r="D223" s="35">
        <v>6600</v>
      </c>
      <c r="E223" s="35">
        <v>0</v>
      </c>
    </row>
    <row r="224" spans="1:6" s="50" customFormat="1" ht="13.15" hidden="1" customHeight="1" x14ac:dyDescent="0.2">
      <c r="A224" s="146"/>
      <c r="B224" s="14" t="s">
        <v>33</v>
      </c>
      <c r="C224" s="13"/>
      <c r="D224" s="9">
        <f t="shared" ref="D224:E224" si="43">D222+D223</f>
        <v>6600</v>
      </c>
      <c r="E224" s="9">
        <f t="shared" si="43"/>
        <v>0</v>
      </c>
    </row>
    <row r="225" spans="1:5" s="50" customFormat="1" ht="12.75" hidden="1" x14ac:dyDescent="0.2">
      <c r="A225" s="147"/>
      <c r="B225" s="76"/>
      <c r="C225" s="76" t="s">
        <v>104</v>
      </c>
      <c r="D225" s="9">
        <f t="shared" ref="D225:E225" si="44">D224+D221+D218+D213+D208+D201+D198</f>
        <v>16893082</v>
      </c>
      <c r="E225" s="9">
        <f t="shared" si="44"/>
        <v>14916022</v>
      </c>
    </row>
    <row r="226" spans="1:5" ht="13.15" hidden="1" customHeight="1" x14ac:dyDescent="0.2">
      <c r="A226" s="152" t="s">
        <v>105</v>
      </c>
      <c r="B226" s="153"/>
      <c r="C226" s="153"/>
      <c r="D226" s="79"/>
      <c r="E226" s="79"/>
    </row>
    <row r="227" spans="1:5" s="50" customFormat="1" ht="12.75" hidden="1" x14ac:dyDescent="0.2">
      <c r="A227" s="148">
        <v>11</v>
      </c>
      <c r="B227" s="4">
        <v>671110011</v>
      </c>
      <c r="C227" s="5" t="s">
        <v>7</v>
      </c>
      <c r="D227" s="33">
        <f>468169</f>
        <v>468169</v>
      </c>
      <c r="E227" s="33">
        <v>564084</v>
      </c>
    </row>
    <row r="228" spans="1:5" s="50" customFormat="1" ht="25.9" hidden="1" customHeight="1" x14ac:dyDescent="0.2">
      <c r="A228" s="148"/>
      <c r="B228" s="4">
        <v>671210011</v>
      </c>
      <c r="C228" s="5" t="s">
        <v>8</v>
      </c>
      <c r="D228" s="33">
        <f>11993694</f>
        <v>11993694</v>
      </c>
      <c r="E228" s="33">
        <v>4943079</v>
      </c>
    </row>
    <row r="229" spans="1:5" s="50" customFormat="1" ht="27.6" hidden="1" customHeight="1" x14ac:dyDescent="0.2">
      <c r="A229" s="148"/>
      <c r="B229" s="4">
        <v>671410011</v>
      </c>
      <c r="C229" s="5" t="s">
        <v>9</v>
      </c>
      <c r="D229" s="33">
        <v>722386</v>
      </c>
      <c r="E229" s="33">
        <v>722386</v>
      </c>
    </row>
    <row r="230" spans="1:5" s="50" customFormat="1" ht="13.15" hidden="1" customHeight="1" x14ac:dyDescent="0.2">
      <c r="A230" s="148"/>
      <c r="B230" s="7" t="s">
        <v>10</v>
      </c>
      <c r="C230" s="8"/>
      <c r="D230" s="9">
        <f t="shared" ref="D230:E230" si="45">SUM(D227+D228+D229)</f>
        <v>13184249</v>
      </c>
      <c r="E230" s="9">
        <f t="shared" si="45"/>
        <v>6229549</v>
      </c>
    </row>
    <row r="231" spans="1:5" s="50" customFormat="1" ht="13.15" hidden="1" customHeight="1" x14ac:dyDescent="0.2">
      <c r="A231" s="148">
        <v>12</v>
      </c>
      <c r="B231" s="4">
        <v>671110012</v>
      </c>
      <c r="C231" s="5" t="s">
        <v>7</v>
      </c>
      <c r="D231" s="33"/>
      <c r="E231" s="33">
        <v>0</v>
      </c>
    </row>
    <row r="232" spans="1:5" s="50" customFormat="1" ht="26.45" hidden="1" customHeight="1" x14ac:dyDescent="0.2">
      <c r="A232" s="148"/>
      <c r="B232" s="4">
        <v>671210012</v>
      </c>
      <c r="C232" s="5" t="s">
        <v>8</v>
      </c>
      <c r="D232" s="6"/>
      <c r="E232" s="6">
        <v>436000</v>
      </c>
    </row>
    <row r="233" spans="1:5" s="50" customFormat="1" ht="13.15" hidden="1" customHeight="1" x14ac:dyDescent="0.2">
      <c r="A233" s="148"/>
      <c r="B233" s="7" t="s">
        <v>11</v>
      </c>
      <c r="C233" s="8"/>
      <c r="D233" s="9">
        <f t="shared" ref="D233:E233" si="46">D231+D232</f>
        <v>0</v>
      </c>
      <c r="E233" s="9">
        <f t="shared" si="46"/>
        <v>436000</v>
      </c>
    </row>
    <row r="234" spans="1:5" s="50" customFormat="1" ht="13.15" hidden="1" customHeight="1" x14ac:dyDescent="0.2">
      <c r="A234" s="148">
        <v>43</v>
      </c>
      <c r="B234" s="5">
        <v>642140043</v>
      </c>
      <c r="C234" s="10" t="s">
        <v>101</v>
      </c>
      <c r="D234" s="33">
        <v>199700</v>
      </c>
      <c r="E234" s="133">
        <v>253414</v>
      </c>
    </row>
    <row r="235" spans="1:5" s="50" customFormat="1" ht="13.15" hidden="1" customHeight="1" x14ac:dyDescent="0.2">
      <c r="A235" s="148"/>
      <c r="B235" s="4">
        <v>65148</v>
      </c>
      <c r="C235" s="4" t="s">
        <v>89</v>
      </c>
      <c r="D235" s="33">
        <v>366089</v>
      </c>
      <c r="E235" s="133">
        <v>182000</v>
      </c>
    </row>
    <row r="236" spans="1:5" s="50" customFormat="1" ht="13.15" hidden="1" customHeight="1" x14ac:dyDescent="0.2">
      <c r="A236" s="148"/>
      <c r="B236" s="4" t="s">
        <v>13</v>
      </c>
      <c r="C236" s="5" t="s">
        <v>14</v>
      </c>
      <c r="D236" s="80">
        <v>328340</v>
      </c>
      <c r="E236" s="139">
        <v>388122</v>
      </c>
    </row>
    <row r="237" spans="1:5" s="50" customFormat="1" ht="13.15" hidden="1" customHeight="1" x14ac:dyDescent="0.2">
      <c r="A237" s="148"/>
      <c r="B237" s="4" t="s">
        <v>15</v>
      </c>
      <c r="C237" s="5" t="s">
        <v>16</v>
      </c>
      <c r="D237" s="81">
        <f>-D236</f>
        <v>-328340</v>
      </c>
      <c r="E237" s="140">
        <v>-147836</v>
      </c>
    </row>
    <row r="238" spans="1:5" s="50" customFormat="1" ht="13.15" hidden="1" customHeight="1" x14ac:dyDescent="0.2">
      <c r="A238" s="148"/>
      <c r="B238" s="7" t="s">
        <v>20</v>
      </c>
      <c r="C238" s="10"/>
      <c r="D238" s="9">
        <f t="shared" ref="D238:E238" si="47">D235+D234+D236+D237</f>
        <v>565789</v>
      </c>
      <c r="E238" s="9">
        <f t="shared" si="47"/>
        <v>675700</v>
      </c>
    </row>
    <row r="239" spans="1:5" s="50" customFormat="1" ht="13.15" hidden="1" customHeight="1" x14ac:dyDescent="0.2">
      <c r="A239" s="148">
        <v>51</v>
      </c>
      <c r="B239" s="4">
        <v>632411700</v>
      </c>
      <c r="C239" s="12" t="s">
        <v>22</v>
      </c>
      <c r="D239" s="6"/>
      <c r="E239" s="6"/>
    </row>
    <row r="240" spans="1:5" s="50" customFormat="1" ht="13.15" hidden="1" customHeight="1" x14ac:dyDescent="0.2">
      <c r="A240" s="148"/>
      <c r="B240" s="4" t="s">
        <v>13</v>
      </c>
      <c r="C240" s="5" t="s">
        <v>14</v>
      </c>
      <c r="D240" s="6"/>
      <c r="E240" s="6">
        <v>10029</v>
      </c>
    </row>
    <row r="241" spans="1:5" s="50" customFormat="1" ht="13.15" hidden="1" customHeight="1" x14ac:dyDescent="0.2">
      <c r="A241" s="148"/>
      <c r="B241" s="4" t="s">
        <v>15</v>
      </c>
      <c r="C241" s="5" t="s">
        <v>16</v>
      </c>
      <c r="D241" s="6"/>
      <c r="E241" s="6">
        <v>-10029</v>
      </c>
    </row>
    <row r="242" spans="1:5" s="50" customFormat="1" ht="13.15" hidden="1" customHeight="1" x14ac:dyDescent="0.2">
      <c r="A242" s="148"/>
      <c r="B242" s="14" t="s">
        <v>24</v>
      </c>
      <c r="C242" s="13"/>
      <c r="D242" s="9">
        <f t="shared" ref="D242:E242" si="48">SUM(D239:D241)</f>
        <v>0</v>
      </c>
      <c r="E242" s="9">
        <f t="shared" si="48"/>
        <v>0</v>
      </c>
    </row>
    <row r="243" spans="1:5" s="50" customFormat="1" ht="26.45" hidden="1" customHeight="1" x14ac:dyDescent="0.2">
      <c r="A243" s="148">
        <v>52</v>
      </c>
      <c r="B243" s="4">
        <v>6393</v>
      </c>
      <c r="C243" s="5" t="s">
        <v>91</v>
      </c>
      <c r="D243" s="6"/>
      <c r="E243" s="6"/>
    </row>
    <row r="244" spans="1:5" s="50" customFormat="1" ht="13.15" hidden="1" customHeight="1" x14ac:dyDescent="0.2">
      <c r="A244" s="148"/>
      <c r="B244" s="4" t="s">
        <v>13</v>
      </c>
      <c r="C244" s="5" t="s">
        <v>14</v>
      </c>
      <c r="D244" s="6"/>
      <c r="E244" s="6">
        <v>82118</v>
      </c>
    </row>
    <row r="245" spans="1:5" s="50" customFormat="1" ht="13.15" hidden="1" customHeight="1" x14ac:dyDescent="0.2">
      <c r="A245" s="148"/>
      <c r="B245" s="4" t="s">
        <v>15</v>
      </c>
      <c r="C245" s="5" t="s">
        <v>16</v>
      </c>
      <c r="D245" s="6"/>
      <c r="E245" s="6">
        <v>-69642</v>
      </c>
    </row>
    <row r="246" spans="1:5" s="50" customFormat="1" ht="13.15" hidden="1" customHeight="1" x14ac:dyDescent="0.2">
      <c r="A246" s="148"/>
      <c r="B246" s="14" t="s">
        <v>27</v>
      </c>
      <c r="C246" s="13"/>
      <c r="D246" s="9">
        <f t="shared" ref="D246:E246" si="49">D243+D244+D245</f>
        <v>0</v>
      </c>
      <c r="E246" s="9">
        <f t="shared" si="49"/>
        <v>12476</v>
      </c>
    </row>
    <row r="247" spans="1:5" s="50" customFormat="1" ht="13.15" hidden="1" customHeight="1" x14ac:dyDescent="0.2">
      <c r="A247" s="148">
        <v>559</v>
      </c>
      <c r="B247" s="4">
        <v>671110559</v>
      </c>
      <c r="C247" s="13" t="s">
        <v>28</v>
      </c>
      <c r="D247" s="6">
        <v>105600</v>
      </c>
      <c r="E247" s="6">
        <v>49856</v>
      </c>
    </row>
    <row r="248" spans="1:5" s="50" customFormat="1" ht="13.15" hidden="1" customHeight="1" x14ac:dyDescent="0.2">
      <c r="A248" s="148"/>
      <c r="B248" s="4">
        <v>671210559</v>
      </c>
      <c r="C248" s="13" t="s">
        <v>93</v>
      </c>
      <c r="D248" s="6">
        <v>34400</v>
      </c>
      <c r="E248" s="6">
        <v>0</v>
      </c>
    </row>
    <row r="249" spans="1:5" s="50" customFormat="1" ht="13.15" hidden="1" customHeight="1" x14ac:dyDescent="0.2">
      <c r="A249" s="148"/>
      <c r="B249" s="14" t="s">
        <v>30</v>
      </c>
      <c r="C249" s="13"/>
      <c r="D249" s="9">
        <f t="shared" ref="D249:E249" si="50">D247+D248</f>
        <v>140000</v>
      </c>
      <c r="E249" s="9">
        <f t="shared" si="50"/>
        <v>49856</v>
      </c>
    </row>
    <row r="250" spans="1:5" s="50" customFormat="1" ht="13.15" hidden="1" customHeight="1" x14ac:dyDescent="0.2">
      <c r="A250" s="148">
        <v>562</v>
      </c>
      <c r="B250" s="4">
        <v>632310562</v>
      </c>
      <c r="C250" s="13" t="s">
        <v>31</v>
      </c>
      <c r="D250" s="33"/>
      <c r="E250" s="33">
        <v>50000</v>
      </c>
    </row>
    <row r="251" spans="1:5" s="50" customFormat="1" ht="13.15" hidden="1" customHeight="1" x14ac:dyDescent="0.2">
      <c r="A251" s="148"/>
      <c r="B251" s="4">
        <v>632410562</v>
      </c>
      <c r="C251" s="13" t="s">
        <v>32</v>
      </c>
      <c r="D251" s="6"/>
      <c r="E251" s="6">
        <v>2470000</v>
      </c>
    </row>
    <row r="252" spans="1:5" s="50" customFormat="1" ht="13.15" hidden="1" customHeight="1" x14ac:dyDescent="0.2">
      <c r="A252" s="148"/>
      <c r="B252" s="14" t="s">
        <v>33</v>
      </c>
      <c r="C252" s="13"/>
      <c r="D252" s="9">
        <f t="shared" ref="D252:E252" si="51">D250+D251</f>
        <v>0</v>
      </c>
      <c r="E252" s="9">
        <f t="shared" si="51"/>
        <v>2520000</v>
      </c>
    </row>
    <row r="253" spans="1:5" s="50" customFormat="1" ht="12.75" hidden="1" x14ac:dyDescent="0.2">
      <c r="A253" s="145"/>
      <c r="B253" s="4">
        <v>842220081</v>
      </c>
      <c r="C253" s="5" t="s">
        <v>106</v>
      </c>
      <c r="D253" s="6"/>
      <c r="E253" s="6"/>
    </row>
    <row r="254" spans="1:5" s="50" customFormat="1" ht="13.15" hidden="1" customHeight="1" x14ac:dyDescent="0.2">
      <c r="A254" s="146"/>
      <c r="B254" s="4" t="s">
        <v>13</v>
      </c>
      <c r="C254" s="5" t="s">
        <v>14</v>
      </c>
      <c r="D254" s="6"/>
      <c r="E254" s="6"/>
    </row>
    <row r="255" spans="1:5" s="50" customFormat="1" ht="13.15" hidden="1" customHeight="1" x14ac:dyDescent="0.2">
      <c r="A255" s="146"/>
      <c r="B255" s="4" t="s">
        <v>15</v>
      </c>
      <c r="C255" s="5" t="s">
        <v>16</v>
      </c>
      <c r="D255" s="6"/>
      <c r="E255" s="6"/>
    </row>
    <row r="256" spans="1:5" s="50" customFormat="1" ht="13.15" hidden="1" customHeight="1" x14ac:dyDescent="0.2">
      <c r="A256" s="146"/>
      <c r="B256" s="14" t="s">
        <v>98</v>
      </c>
      <c r="C256" s="13"/>
      <c r="D256" s="9">
        <f t="shared" ref="D256:E256" si="52">D253+D254+D255</f>
        <v>0</v>
      </c>
      <c r="E256" s="9">
        <f t="shared" si="52"/>
        <v>0</v>
      </c>
    </row>
    <row r="257" spans="1:7" s="50" customFormat="1" ht="12.75" hidden="1" x14ac:dyDescent="0.2">
      <c r="A257" s="147"/>
      <c r="B257" s="76"/>
      <c r="C257" s="76" t="s">
        <v>107</v>
      </c>
      <c r="D257" s="9">
        <f t="shared" ref="D257:E257" si="53">D256+D252+D249+D246+D242+D238+D233+D230</f>
        <v>13890038</v>
      </c>
      <c r="E257" s="9">
        <f t="shared" si="53"/>
        <v>9923581</v>
      </c>
    </row>
    <row r="258" spans="1:7" ht="13.15" hidden="1" customHeight="1" x14ac:dyDescent="0.2">
      <c r="A258" s="154" t="s">
        <v>108</v>
      </c>
      <c r="B258" s="155"/>
      <c r="C258" s="155"/>
      <c r="D258" s="79"/>
      <c r="E258" s="79"/>
    </row>
    <row r="259" spans="1:7" s="50" customFormat="1" ht="13.15" hidden="1" customHeight="1" x14ac:dyDescent="0.2">
      <c r="A259" s="148">
        <v>11</v>
      </c>
      <c r="B259" s="4">
        <v>671110011</v>
      </c>
      <c r="C259" s="5" t="s">
        <v>7</v>
      </c>
      <c r="D259" s="6">
        <v>331807</v>
      </c>
      <c r="E259" s="6">
        <v>331707</v>
      </c>
    </row>
    <row r="260" spans="1:7" s="50" customFormat="1" ht="24" hidden="1" customHeight="1" x14ac:dyDescent="0.2">
      <c r="A260" s="148"/>
      <c r="B260" s="4">
        <v>671210011</v>
      </c>
      <c r="C260" s="5" t="s">
        <v>8</v>
      </c>
      <c r="D260" s="102">
        <v>6114551</v>
      </c>
      <c r="E260" s="102">
        <v>6114651</v>
      </c>
    </row>
    <row r="261" spans="1:7" s="50" customFormat="1" ht="24.6" hidden="1" customHeight="1" x14ac:dyDescent="0.2">
      <c r="A261" s="148"/>
      <c r="B261" s="4">
        <v>671410011</v>
      </c>
      <c r="C261" s="5" t="s">
        <v>9</v>
      </c>
      <c r="D261" s="6">
        <v>1459951</v>
      </c>
      <c r="E261" s="6">
        <v>1459951</v>
      </c>
    </row>
    <row r="262" spans="1:7" s="50" customFormat="1" ht="13.15" hidden="1" customHeight="1" x14ac:dyDescent="0.2">
      <c r="A262" s="148"/>
      <c r="B262" s="7" t="s">
        <v>10</v>
      </c>
      <c r="C262" s="8"/>
      <c r="D262" s="9">
        <f>SUM(D259+D260+D261)</f>
        <v>7906309</v>
      </c>
      <c r="E262" s="9">
        <f>SUM(E259+E260+E261)</f>
        <v>7906309</v>
      </c>
    </row>
    <row r="263" spans="1:7" s="50" customFormat="1" ht="13.15" hidden="1" customHeight="1" x14ac:dyDescent="0.2">
      <c r="A263" s="148">
        <v>12</v>
      </c>
      <c r="B263" s="4">
        <v>671110012</v>
      </c>
      <c r="C263" s="5" t="s">
        <v>7</v>
      </c>
      <c r="D263" s="6">
        <v>63965</v>
      </c>
      <c r="E263" s="6">
        <v>63965</v>
      </c>
    </row>
    <row r="264" spans="1:7" s="50" customFormat="1" ht="25.15" hidden="1" customHeight="1" x14ac:dyDescent="0.2">
      <c r="A264" s="148"/>
      <c r="B264" s="4">
        <v>671210012</v>
      </c>
      <c r="C264" s="5" t="s">
        <v>8</v>
      </c>
      <c r="D264" s="6">
        <v>1765993</v>
      </c>
      <c r="E264" s="6">
        <v>402028</v>
      </c>
    </row>
    <row r="265" spans="1:7" s="50" customFormat="1" ht="13.15" hidden="1" customHeight="1" x14ac:dyDescent="0.2">
      <c r="A265" s="148"/>
      <c r="B265" s="7" t="s">
        <v>11</v>
      </c>
      <c r="C265" s="8"/>
      <c r="D265" s="9">
        <f t="shared" ref="D265:E265" si="54">D263+D264</f>
        <v>1829958</v>
      </c>
      <c r="E265" s="9">
        <f t="shared" si="54"/>
        <v>465993</v>
      </c>
    </row>
    <row r="266" spans="1:7" s="53" customFormat="1" ht="13.15" hidden="1" customHeight="1" x14ac:dyDescent="0.2">
      <c r="A266" s="145">
        <v>31</v>
      </c>
      <c r="B266" s="4">
        <v>641430031</v>
      </c>
      <c r="C266" s="4" t="s">
        <v>63</v>
      </c>
      <c r="D266" s="6">
        <v>3100</v>
      </c>
      <c r="E266" s="134">
        <v>60639</v>
      </c>
    </row>
    <row r="267" spans="1:7" s="50" customFormat="1" ht="12.75" hidden="1" x14ac:dyDescent="0.2">
      <c r="A267" s="146"/>
      <c r="B267" s="4">
        <v>6615</v>
      </c>
      <c r="C267" s="5" t="s">
        <v>12</v>
      </c>
      <c r="D267" s="6">
        <v>15000</v>
      </c>
      <c r="E267" s="134">
        <v>28855</v>
      </c>
      <c r="G267" s="83"/>
    </row>
    <row r="268" spans="1:7" s="50" customFormat="1" ht="13.15" hidden="1" customHeight="1" x14ac:dyDescent="0.2">
      <c r="A268" s="146"/>
      <c r="B268" s="4" t="s">
        <v>13</v>
      </c>
      <c r="C268" s="5" t="s">
        <v>14</v>
      </c>
      <c r="D268" s="6">
        <v>38448</v>
      </c>
      <c r="E268" s="134">
        <v>40855</v>
      </c>
    </row>
    <row r="269" spans="1:7" s="50" customFormat="1" ht="13.15" hidden="1" customHeight="1" x14ac:dyDescent="0.2">
      <c r="A269" s="146"/>
      <c r="B269" s="4" t="s">
        <v>15</v>
      </c>
      <c r="C269" s="5" t="s">
        <v>16</v>
      </c>
      <c r="D269" s="6">
        <v>-26548</v>
      </c>
      <c r="E269" s="134">
        <v>-70349</v>
      </c>
    </row>
    <row r="270" spans="1:7" s="50" customFormat="1" ht="13.15" hidden="1" customHeight="1" x14ac:dyDescent="0.2">
      <c r="A270" s="147"/>
      <c r="B270" s="14" t="s">
        <v>17</v>
      </c>
      <c r="C270" s="13"/>
      <c r="D270" s="9">
        <f>SUM(D266:D269)</f>
        <v>30000</v>
      </c>
      <c r="E270" s="17">
        <f>SUM(E266:E269)</f>
        <v>60000</v>
      </c>
    </row>
    <row r="271" spans="1:7" s="50" customFormat="1" ht="13.15" hidden="1" customHeight="1" x14ac:dyDescent="0.2">
      <c r="A271" s="148">
        <v>43</v>
      </c>
      <c r="B271" s="5">
        <v>641430043</v>
      </c>
      <c r="C271" s="10" t="s">
        <v>109</v>
      </c>
      <c r="D271" s="6">
        <v>3000</v>
      </c>
      <c r="E271" s="134">
        <v>0</v>
      </c>
    </row>
    <row r="272" spans="1:7" s="50" customFormat="1" ht="13.15" hidden="1" customHeight="1" x14ac:dyDescent="0.2">
      <c r="A272" s="148"/>
      <c r="B272" s="5">
        <v>641510043</v>
      </c>
      <c r="C272" s="10" t="s">
        <v>110</v>
      </c>
      <c r="D272" s="6"/>
      <c r="E272" s="134"/>
    </row>
    <row r="273" spans="1:9" s="50" customFormat="1" ht="13.15" hidden="1" customHeight="1" x14ac:dyDescent="0.2">
      <c r="A273" s="148"/>
      <c r="B273" s="5">
        <v>642140043</v>
      </c>
      <c r="C273" s="10" t="s">
        <v>101</v>
      </c>
      <c r="D273" s="6">
        <v>2000000</v>
      </c>
      <c r="E273" s="134">
        <v>1550000</v>
      </c>
    </row>
    <row r="274" spans="1:9" s="50" customFormat="1" ht="13.15" hidden="1" customHeight="1" x14ac:dyDescent="0.2">
      <c r="A274" s="148"/>
      <c r="B274" s="4">
        <v>65148</v>
      </c>
      <c r="C274" s="4" t="s">
        <v>89</v>
      </c>
      <c r="D274" s="6">
        <v>3400000</v>
      </c>
      <c r="E274" s="134">
        <v>3775000</v>
      </c>
    </row>
    <row r="275" spans="1:9" s="50" customFormat="1" ht="13.15" hidden="1" customHeight="1" x14ac:dyDescent="0.2">
      <c r="A275" s="148"/>
      <c r="B275" s="4">
        <v>683110043</v>
      </c>
      <c r="C275" s="4" t="s">
        <v>73</v>
      </c>
      <c r="D275" s="6">
        <v>5000</v>
      </c>
      <c r="E275" s="134">
        <v>45000</v>
      </c>
    </row>
    <row r="276" spans="1:9" s="50" customFormat="1" ht="13.15" hidden="1" customHeight="1" x14ac:dyDescent="0.2">
      <c r="A276" s="148"/>
      <c r="B276" s="4" t="s">
        <v>13</v>
      </c>
      <c r="C276" s="5" t="s">
        <v>14</v>
      </c>
      <c r="D276" s="6">
        <v>2971041</v>
      </c>
      <c r="E276" s="134">
        <v>5781146</v>
      </c>
    </row>
    <row r="277" spans="1:9" s="50" customFormat="1" ht="13.15" hidden="1" customHeight="1" x14ac:dyDescent="0.2">
      <c r="A277" s="148"/>
      <c r="B277" s="4" t="s">
        <v>15</v>
      </c>
      <c r="C277" s="5" t="s">
        <v>16</v>
      </c>
      <c r="D277" s="6">
        <v>-1028772</v>
      </c>
      <c r="E277" s="134">
        <v>-3198477</v>
      </c>
      <c r="F277" s="83"/>
      <c r="G277" s="83"/>
      <c r="H277" s="83"/>
    </row>
    <row r="278" spans="1:9" s="50" customFormat="1" ht="13.15" hidden="1" customHeight="1" x14ac:dyDescent="0.2">
      <c r="A278" s="148"/>
      <c r="B278" s="7" t="s">
        <v>20</v>
      </c>
      <c r="C278" s="10"/>
      <c r="D278" s="9">
        <f>D271+D272+D273+D274+D275+D276+D277</f>
        <v>7350269</v>
      </c>
      <c r="E278" s="17">
        <f t="shared" ref="E278" si="55">E271+E272+E273+E274+E275+E276+E277</f>
        <v>7952669</v>
      </c>
      <c r="F278" s="83"/>
      <c r="G278" s="83"/>
      <c r="H278" s="83"/>
    </row>
    <row r="279" spans="1:9" s="50" customFormat="1" ht="13.15" hidden="1" customHeight="1" x14ac:dyDescent="0.2">
      <c r="A279" s="148">
        <v>51</v>
      </c>
      <c r="B279" s="4">
        <v>632311700</v>
      </c>
      <c r="C279" s="12" t="s">
        <v>21</v>
      </c>
      <c r="D279" s="6">
        <v>10570</v>
      </c>
      <c r="E279" s="134">
        <v>10570</v>
      </c>
      <c r="G279" s="83"/>
    </row>
    <row r="280" spans="1:9" s="50" customFormat="1" ht="13.15" hidden="1" customHeight="1" x14ac:dyDescent="0.2">
      <c r="A280" s="148"/>
      <c r="B280" s="4">
        <v>632411700</v>
      </c>
      <c r="C280" s="12" t="s">
        <v>22</v>
      </c>
      <c r="D280" s="6">
        <v>9776</v>
      </c>
      <c r="E280" s="134">
        <v>9776</v>
      </c>
      <c r="G280" s="83"/>
      <c r="H280" s="83"/>
    </row>
    <row r="281" spans="1:9" s="50" customFormat="1" ht="13.15" hidden="1" customHeight="1" x14ac:dyDescent="0.2">
      <c r="A281" s="148"/>
      <c r="B281" s="4" t="s">
        <v>13</v>
      </c>
      <c r="C281" s="5" t="s">
        <v>14</v>
      </c>
      <c r="D281" s="6">
        <v>5628</v>
      </c>
      <c r="E281" s="134">
        <v>187976</v>
      </c>
      <c r="I281" s="83"/>
    </row>
    <row r="282" spans="1:9" s="50" customFormat="1" ht="13.15" hidden="1" customHeight="1" x14ac:dyDescent="0.2">
      <c r="A282" s="148"/>
      <c r="B282" s="4" t="s">
        <v>15</v>
      </c>
      <c r="C282" s="5" t="s">
        <v>16</v>
      </c>
      <c r="D282" s="6">
        <v>-5628</v>
      </c>
      <c r="E282" s="134">
        <v>-187976</v>
      </c>
    </row>
    <row r="283" spans="1:9" s="50" customFormat="1" ht="13.15" hidden="1" customHeight="1" x14ac:dyDescent="0.2">
      <c r="A283" s="148"/>
      <c r="B283" s="14" t="s">
        <v>24</v>
      </c>
      <c r="C283" s="13"/>
      <c r="D283" s="9">
        <f t="shared" ref="D283:E283" si="56">D279+D280+D281+D282</f>
        <v>20346</v>
      </c>
      <c r="E283" s="17">
        <f t="shared" si="56"/>
        <v>20346</v>
      </c>
    </row>
    <row r="284" spans="1:9" s="50" customFormat="1" ht="13.15" hidden="1" customHeight="1" x14ac:dyDescent="0.2">
      <c r="A284" s="145">
        <v>52</v>
      </c>
      <c r="B284" s="4">
        <v>6392</v>
      </c>
      <c r="C284" s="5" t="s">
        <v>111</v>
      </c>
      <c r="D284" s="6"/>
      <c r="E284" s="134">
        <v>15864</v>
      </c>
    </row>
    <row r="285" spans="1:9" s="50" customFormat="1" ht="24" hidden="1" customHeight="1" x14ac:dyDescent="0.2">
      <c r="A285" s="146"/>
      <c r="B285" s="4">
        <v>6394</v>
      </c>
      <c r="C285" s="5" t="s">
        <v>92</v>
      </c>
      <c r="D285" s="6">
        <v>2000000</v>
      </c>
      <c r="E285" s="134">
        <v>2000000</v>
      </c>
    </row>
    <row r="286" spans="1:9" s="50" customFormat="1" ht="13.15" hidden="1" customHeight="1" x14ac:dyDescent="0.2">
      <c r="A286" s="146"/>
      <c r="B286" s="4" t="s">
        <v>13</v>
      </c>
      <c r="C286" s="5" t="s">
        <v>14</v>
      </c>
      <c r="D286" s="6"/>
      <c r="E286" s="134">
        <v>0</v>
      </c>
    </row>
    <row r="287" spans="1:9" s="50" customFormat="1" ht="13.15" hidden="1" customHeight="1" x14ac:dyDescent="0.2">
      <c r="A287" s="146"/>
      <c r="B287" s="4" t="s">
        <v>15</v>
      </c>
      <c r="C287" s="5" t="s">
        <v>16</v>
      </c>
      <c r="D287" s="6"/>
      <c r="E287" s="134">
        <v>-15864</v>
      </c>
    </row>
    <row r="288" spans="1:9" s="50" customFormat="1" ht="13.15" hidden="1" customHeight="1" x14ac:dyDescent="0.2">
      <c r="A288" s="147"/>
      <c r="B288" s="14" t="s">
        <v>27</v>
      </c>
      <c r="C288" s="13"/>
      <c r="D288" s="9">
        <f>SUM(D284:D287)</f>
        <v>2000000</v>
      </c>
      <c r="E288" s="9">
        <f>SUM(E284:E287)</f>
        <v>2000000</v>
      </c>
    </row>
    <row r="289" spans="1:9" s="50" customFormat="1" ht="13.15" hidden="1" customHeight="1" x14ac:dyDescent="0.2">
      <c r="A289" s="148">
        <v>559</v>
      </c>
      <c r="B289" s="4">
        <v>671110559</v>
      </c>
      <c r="C289" s="13" t="s">
        <v>28</v>
      </c>
      <c r="D289" s="6">
        <v>89943</v>
      </c>
      <c r="E289" s="6">
        <v>89943</v>
      </c>
    </row>
    <row r="290" spans="1:9" s="50" customFormat="1" ht="13.15" hidden="1" customHeight="1" x14ac:dyDescent="0.2">
      <c r="A290" s="148"/>
      <c r="B290" s="4">
        <v>671210559</v>
      </c>
      <c r="C290" s="13" t="s">
        <v>93</v>
      </c>
      <c r="D290" s="6">
        <v>103444</v>
      </c>
      <c r="E290" s="6">
        <v>103444</v>
      </c>
    </row>
    <row r="291" spans="1:9" s="50" customFormat="1" ht="13.15" hidden="1" customHeight="1" x14ac:dyDescent="0.2">
      <c r="A291" s="148"/>
      <c r="B291" s="14" t="s">
        <v>30</v>
      </c>
      <c r="C291" s="13"/>
      <c r="D291" s="9">
        <f>D289+D290</f>
        <v>193387</v>
      </c>
      <c r="E291" s="9">
        <v>193387</v>
      </c>
    </row>
    <row r="292" spans="1:9" s="50" customFormat="1" ht="13.15" hidden="1" customHeight="1" x14ac:dyDescent="0.2">
      <c r="A292" s="148">
        <v>562</v>
      </c>
      <c r="B292" s="4">
        <v>632310562</v>
      </c>
      <c r="C292" s="13" t="s">
        <v>31</v>
      </c>
      <c r="D292" s="6">
        <v>333900</v>
      </c>
      <c r="E292" s="6">
        <v>356400</v>
      </c>
      <c r="F292" s="83"/>
    </row>
    <row r="293" spans="1:9" s="50" customFormat="1" ht="13.15" hidden="1" customHeight="1" x14ac:dyDescent="0.2">
      <c r="A293" s="148"/>
      <c r="B293" s="4">
        <v>632410562</v>
      </c>
      <c r="C293" s="13" t="s">
        <v>32</v>
      </c>
      <c r="D293" s="6">
        <v>12000000</v>
      </c>
      <c r="E293" s="6">
        <v>4000000</v>
      </c>
    </row>
    <row r="294" spans="1:9" s="50" customFormat="1" ht="13.15" hidden="1" customHeight="1" x14ac:dyDescent="0.2">
      <c r="A294" s="148"/>
      <c r="B294" s="14" t="s">
        <v>33</v>
      </c>
      <c r="C294" s="13"/>
      <c r="D294" s="9">
        <f t="shared" ref="D294" si="57">D292+D293</f>
        <v>12333900</v>
      </c>
      <c r="E294" s="9">
        <f>E292+E293</f>
        <v>4356400</v>
      </c>
    </row>
    <row r="295" spans="1:9" s="50" customFormat="1" ht="13.15" hidden="1" customHeight="1" x14ac:dyDescent="0.2">
      <c r="A295" s="148">
        <v>581</v>
      </c>
      <c r="B295" s="4">
        <v>632310581</v>
      </c>
      <c r="C295" s="13" t="s">
        <v>43</v>
      </c>
      <c r="D295" s="6"/>
      <c r="E295" s="6"/>
    </row>
    <row r="296" spans="1:9" s="50" customFormat="1" ht="13.15" hidden="1" customHeight="1" x14ac:dyDescent="0.2">
      <c r="A296" s="148"/>
      <c r="B296" s="4">
        <v>632410581</v>
      </c>
      <c r="C296" s="13" t="s">
        <v>44</v>
      </c>
      <c r="D296" s="6">
        <v>2121638</v>
      </c>
      <c r="E296" s="6">
        <v>2121638</v>
      </c>
    </row>
    <row r="297" spans="1:9" s="50" customFormat="1" ht="13.15" hidden="1" customHeight="1" x14ac:dyDescent="0.2">
      <c r="A297" s="148"/>
      <c r="B297" s="14" t="s">
        <v>45</v>
      </c>
      <c r="C297" s="13"/>
      <c r="D297" s="9">
        <f t="shared" ref="D297:E297" si="58">D295+D296</f>
        <v>2121638</v>
      </c>
      <c r="E297" s="9">
        <f t="shared" si="58"/>
        <v>2121638</v>
      </c>
    </row>
    <row r="298" spans="1:9" s="50" customFormat="1" ht="13.15" hidden="1" customHeight="1" x14ac:dyDescent="0.2">
      <c r="A298" s="145">
        <v>71</v>
      </c>
      <c r="B298" s="4">
        <v>723110071</v>
      </c>
      <c r="C298" s="13" t="s">
        <v>112</v>
      </c>
      <c r="D298" s="65"/>
      <c r="E298" s="65">
        <v>7000</v>
      </c>
    </row>
    <row r="299" spans="1:9" s="50" customFormat="1" ht="13.15" hidden="1" customHeight="1" x14ac:dyDescent="0.2">
      <c r="A299" s="146"/>
      <c r="B299" s="4" t="s">
        <v>13</v>
      </c>
      <c r="C299" s="13" t="s">
        <v>14</v>
      </c>
      <c r="D299" s="65">
        <v>2654</v>
      </c>
      <c r="E299" s="65">
        <v>2654</v>
      </c>
    </row>
    <row r="300" spans="1:9" s="50" customFormat="1" ht="13.15" hidden="1" customHeight="1" x14ac:dyDescent="0.2">
      <c r="A300" s="146"/>
      <c r="B300" s="4" t="s">
        <v>15</v>
      </c>
      <c r="C300" s="13" t="s">
        <v>16</v>
      </c>
      <c r="D300" s="65">
        <v>-2654</v>
      </c>
      <c r="E300" s="65"/>
    </row>
    <row r="301" spans="1:9" s="50" customFormat="1" ht="13.15" hidden="1" customHeight="1" x14ac:dyDescent="0.2">
      <c r="A301" s="147"/>
      <c r="B301" s="14" t="s">
        <v>85</v>
      </c>
      <c r="C301" s="13"/>
      <c r="D301" s="9">
        <f>SUM(D298:D300)</f>
        <v>0</v>
      </c>
      <c r="E301" s="9">
        <f>SUM(E298:E300)</f>
        <v>9654</v>
      </c>
    </row>
    <row r="302" spans="1:9" s="50" customFormat="1" ht="12.75" hidden="1" x14ac:dyDescent="0.2">
      <c r="A302" s="59"/>
      <c r="B302" s="76"/>
      <c r="C302" s="76" t="s">
        <v>113</v>
      </c>
      <c r="D302" s="9">
        <f>D262+D265+D278+D283+D288+D291+D294+D297+D270+D301</f>
        <v>33785807</v>
      </c>
      <c r="E302" s="9">
        <f>E262+E265+E270+E278+E283+E288+E291+E294+E297+E301</f>
        <v>25086396</v>
      </c>
      <c r="F302" s="83"/>
      <c r="G302" s="83"/>
      <c r="H302" s="83"/>
      <c r="I302" s="83"/>
    </row>
    <row r="303" spans="1:9" ht="13.15" hidden="1" customHeight="1" x14ac:dyDescent="0.2">
      <c r="A303" s="152" t="s">
        <v>114</v>
      </c>
      <c r="B303" s="153"/>
      <c r="C303" s="153"/>
      <c r="D303" s="79"/>
      <c r="E303" s="79"/>
    </row>
    <row r="304" spans="1:9" s="64" customFormat="1" ht="13.15" hidden="1" customHeight="1" x14ac:dyDescent="0.2">
      <c r="A304" s="157">
        <v>11</v>
      </c>
      <c r="B304" s="4">
        <v>671110011</v>
      </c>
      <c r="C304" s="5" t="s">
        <v>7</v>
      </c>
      <c r="D304" s="30">
        <v>1500000</v>
      </c>
      <c r="E304" s="30">
        <v>1500000</v>
      </c>
    </row>
    <row r="305" spans="1:5" s="50" customFormat="1" ht="26.45" hidden="1" customHeight="1" x14ac:dyDescent="0.2">
      <c r="A305" s="158"/>
      <c r="B305" s="4">
        <v>671410011</v>
      </c>
      <c r="C305" s="5" t="s">
        <v>9</v>
      </c>
      <c r="D305" s="30">
        <v>4275869</v>
      </c>
      <c r="E305" s="30">
        <v>4275869</v>
      </c>
    </row>
    <row r="306" spans="1:5" s="50" customFormat="1" ht="13.15" hidden="1" customHeight="1" x14ac:dyDescent="0.2">
      <c r="A306" s="159"/>
      <c r="B306" s="7" t="s">
        <v>10</v>
      </c>
      <c r="C306" s="8"/>
      <c r="D306" s="9">
        <f>SUM(D304:D305)</f>
        <v>5775869</v>
      </c>
      <c r="E306" s="9">
        <f>SUM(E304:E305)</f>
        <v>5775869</v>
      </c>
    </row>
    <row r="307" spans="1:5" s="50" customFormat="1" ht="13.15" hidden="1" customHeight="1" x14ac:dyDescent="0.2">
      <c r="A307" s="145">
        <v>31</v>
      </c>
      <c r="B307" s="5">
        <v>6614</v>
      </c>
      <c r="C307" s="10"/>
      <c r="D307" s="30">
        <v>0</v>
      </c>
      <c r="E307" s="30">
        <v>15000</v>
      </c>
    </row>
    <row r="308" spans="1:5" s="53" customFormat="1" ht="13.15" hidden="1" customHeight="1" x14ac:dyDescent="0.2">
      <c r="A308" s="146"/>
      <c r="B308" s="5">
        <v>6615</v>
      </c>
      <c r="C308" s="10" t="s">
        <v>12</v>
      </c>
      <c r="D308" s="30">
        <v>250000</v>
      </c>
      <c r="E308" s="30">
        <v>350000</v>
      </c>
    </row>
    <row r="309" spans="1:5" s="53" customFormat="1" ht="13.15" hidden="1" customHeight="1" x14ac:dyDescent="0.2">
      <c r="A309" s="146"/>
      <c r="B309" s="4" t="s">
        <v>13</v>
      </c>
      <c r="C309" s="5" t="s">
        <v>14</v>
      </c>
      <c r="D309" s="32">
        <v>26605</v>
      </c>
      <c r="E309" s="32">
        <v>31371</v>
      </c>
    </row>
    <row r="310" spans="1:5" s="53" customFormat="1" ht="13.15" hidden="1" customHeight="1" x14ac:dyDescent="0.2">
      <c r="A310" s="146"/>
      <c r="B310" s="4" t="s">
        <v>15</v>
      </c>
      <c r="C310" s="5" t="s">
        <v>16</v>
      </c>
      <c r="D310" s="32">
        <v>-26605</v>
      </c>
      <c r="E310" s="32">
        <v>-46371</v>
      </c>
    </row>
    <row r="311" spans="1:5" s="53" customFormat="1" ht="13.15" hidden="1" customHeight="1" x14ac:dyDescent="0.2">
      <c r="A311" s="147"/>
      <c r="B311" s="7" t="s">
        <v>17</v>
      </c>
      <c r="C311" s="10"/>
      <c r="D311" s="9">
        <f>D308+D309+D310+D307</f>
        <v>250000</v>
      </c>
      <c r="E311" s="9">
        <f>E308+E309+E310+E307</f>
        <v>350000</v>
      </c>
    </row>
    <row r="312" spans="1:5" s="53" customFormat="1" ht="13.15" hidden="1" customHeight="1" x14ac:dyDescent="0.2">
      <c r="A312" s="145">
        <v>43</v>
      </c>
      <c r="B312" s="4">
        <v>641310043</v>
      </c>
      <c r="C312" s="10" t="s">
        <v>115</v>
      </c>
      <c r="D312" s="47">
        <v>0</v>
      </c>
      <c r="E312" s="40">
        <v>0</v>
      </c>
    </row>
    <row r="313" spans="1:5" s="53" customFormat="1" ht="13.15" hidden="1" customHeight="1" x14ac:dyDescent="0.2">
      <c r="A313" s="146"/>
      <c r="B313" s="4">
        <v>641320043</v>
      </c>
      <c r="C313" s="10" t="s">
        <v>78</v>
      </c>
      <c r="D313" s="47"/>
      <c r="E313" s="40">
        <v>1058</v>
      </c>
    </row>
    <row r="314" spans="1:5" s="53" customFormat="1" ht="13.15" hidden="1" customHeight="1" x14ac:dyDescent="0.2">
      <c r="A314" s="146"/>
      <c r="B314" s="4">
        <v>641430043</v>
      </c>
      <c r="C314" s="10" t="s">
        <v>68</v>
      </c>
      <c r="D314" s="47">
        <v>1000</v>
      </c>
      <c r="E314" s="40">
        <v>802000</v>
      </c>
    </row>
    <row r="315" spans="1:5" s="53" customFormat="1" ht="13.15" hidden="1" customHeight="1" x14ac:dyDescent="0.2">
      <c r="A315" s="146"/>
      <c r="B315" s="4">
        <v>641990043</v>
      </c>
      <c r="C315" s="10" t="s">
        <v>116</v>
      </c>
      <c r="D315" s="51"/>
      <c r="E315" s="39">
        <v>39</v>
      </c>
    </row>
    <row r="316" spans="1:5" s="53" customFormat="1" ht="13.15" hidden="1" customHeight="1" x14ac:dyDescent="0.2">
      <c r="A316" s="146"/>
      <c r="B316" s="5">
        <v>642140043</v>
      </c>
      <c r="C316" s="10" t="s">
        <v>101</v>
      </c>
      <c r="D316" s="32">
        <v>1500000</v>
      </c>
      <c r="E316" s="39">
        <v>1700000</v>
      </c>
    </row>
    <row r="317" spans="1:5" s="50" customFormat="1" ht="13.15" hidden="1" customHeight="1" x14ac:dyDescent="0.2">
      <c r="A317" s="146"/>
      <c r="B317" s="4">
        <v>65148</v>
      </c>
      <c r="C317" s="4" t="s">
        <v>89</v>
      </c>
      <c r="D317" s="32">
        <v>3500000</v>
      </c>
      <c r="E317" s="39">
        <v>3700000</v>
      </c>
    </row>
    <row r="318" spans="1:5" s="50" customFormat="1" ht="13.15" hidden="1" customHeight="1" x14ac:dyDescent="0.2">
      <c r="A318" s="146"/>
      <c r="B318" s="4">
        <v>683110043</v>
      </c>
      <c r="C318" s="4" t="s">
        <v>73</v>
      </c>
      <c r="D318" s="32"/>
      <c r="E318" s="39">
        <v>948953</v>
      </c>
    </row>
    <row r="319" spans="1:5" s="50" customFormat="1" ht="13.15" hidden="1" customHeight="1" x14ac:dyDescent="0.2">
      <c r="A319" s="146"/>
      <c r="B319" s="4" t="s">
        <v>13</v>
      </c>
      <c r="C319" s="5" t="s">
        <v>14</v>
      </c>
      <c r="D319" s="32">
        <v>6046333</v>
      </c>
      <c r="E319" s="39">
        <v>7404598</v>
      </c>
    </row>
    <row r="320" spans="1:5" s="50" customFormat="1" ht="13.15" hidden="1" customHeight="1" x14ac:dyDescent="0.2">
      <c r="A320" s="146"/>
      <c r="B320" s="4" t="s">
        <v>15</v>
      </c>
      <c r="C320" s="5" t="s">
        <v>16</v>
      </c>
      <c r="D320" s="32">
        <v>-3540463</v>
      </c>
      <c r="E320" s="39">
        <v>-7269630</v>
      </c>
    </row>
    <row r="321" spans="1:6" s="50" customFormat="1" ht="13.15" hidden="1" customHeight="1" x14ac:dyDescent="0.2">
      <c r="A321" s="147"/>
      <c r="B321" s="7" t="s">
        <v>20</v>
      </c>
      <c r="C321" s="10"/>
      <c r="D321" s="9">
        <f>D314+D316+D317+D319+D320+D312+D315+D318+D313</f>
        <v>7506870</v>
      </c>
      <c r="E321" s="17">
        <f>E314+E316+E317+E319+E320+E312+E315+E318+E313</f>
        <v>7287018</v>
      </c>
    </row>
    <row r="322" spans="1:6" s="50" customFormat="1" ht="13.15" hidden="1" customHeight="1" x14ac:dyDescent="0.2">
      <c r="A322" s="148">
        <v>51</v>
      </c>
      <c r="B322" s="4">
        <v>632311700</v>
      </c>
      <c r="C322" s="12" t="s">
        <v>21</v>
      </c>
      <c r="D322" s="37">
        <v>0</v>
      </c>
      <c r="E322" s="39">
        <v>2485</v>
      </c>
      <c r="F322" s="83"/>
    </row>
    <row r="323" spans="1:6" s="50" customFormat="1" ht="13.15" hidden="1" customHeight="1" x14ac:dyDescent="0.2">
      <c r="A323" s="148"/>
      <c r="B323" s="4">
        <v>632411700</v>
      </c>
      <c r="C323" s="12" t="s">
        <v>22</v>
      </c>
      <c r="D323" s="38">
        <v>0</v>
      </c>
      <c r="E323" s="141">
        <v>0</v>
      </c>
    </row>
    <row r="324" spans="1:6" s="50" customFormat="1" ht="13.15" hidden="1" customHeight="1" x14ac:dyDescent="0.2">
      <c r="A324" s="148"/>
      <c r="B324" s="4" t="s">
        <v>13</v>
      </c>
      <c r="C324" s="12" t="s">
        <v>14</v>
      </c>
      <c r="D324" s="31">
        <v>107897</v>
      </c>
      <c r="E324" s="142">
        <v>1020121</v>
      </c>
    </row>
    <row r="325" spans="1:6" s="50" customFormat="1" ht="13.15" hidden="1" customHeight="1" x14ac:dyDescent="0.2">
      <c r="A325" s="148"/>
      <c r="B325" s="4" t="s">
        <v>15</v>
      </c>
      <c r="C325" s="12" t="s">
        <v>16</v>
      </c>
      <c r="D325" s="38">
        <v>0</v>
      </c>
      <c r="E325" s="142">
        <v>-328757</v>
      </c>
    </row>
    <row r="326" spans="1:6" s="50" customFormat="1" ht="13.15" hidden="1" customHeight="1" x14ac:dyDescent="0.2">
      <c r="A326" s="148"/>
      <c r="B326" s="14" t="s">
        <v>24</v>
      </c>
      <c r="C326" s="13"/>
      <c r="D326" s="9">
        <f t="shared" ref="D326:E326" si="59">D322+D323+D324+D325</f>
        <v>107897</v>
      </c>
      <c r="E326" s="9">
        <f t="shared" si="59"/>
        <v>693849</v>
      </c>
    </row>
    <row r="327" spans="1:6" s="50" customFormat="1" ht="13.15" hidden="1" customHeight="1" x14ac:dyDescent="0.2">
      <c r="A327" s="145">
        <v>52</v>
      </c>
      <c r="B327" s="55">
        <v>6342</v>
      </c>
      <c r="C327" s="37" t="s">
        <v>117</v>
      </c>
      <c r="D327" s="6">
        <v>69000</v>
      </c>
      <c r="E327" s="6">
        <v>67039</v>
      </c>
    </row>
    <row r="328" spans="1:6" s="50" customFormat="1" ht="13.15" hidden="1" customHeight="1" x14ac:dyDescent="0.2">
      <c r="A328" s="146"/>
      <c r="B328" s="56" t="s">
        <v>13</v>
      </c>
      <c r="C328" s="38" t="s">
        <v>14</v>
      </c>
      <c r="D328" s="6">
        <v>0</v>
      </c>
      <c r="E328" s="6"/>
    </row>
    <row r="329" spans="1:6" s="50" customFormat="1" ht="13.15" hidden="1" customHeight="1" x14ac:dyDescent="0.2">
      <c r="A329" s="146"/>
      <c r="B329" s="56" t="s">
        <v>15</v>
      </c>
      <c r="C329" s="38" t="s">
        <v>16</v>
      </c>
      <c r="D329" s="6">
        <v>0</v>
      </c>
      <c r="E329" s="6"/>
    </row>
    <row r="330" spans="1:6" s="50" customFormat="1" ht="13.15" hidden="1" customHeight="1" x14ac:dyDescent="0.2">
      <c r="A330" s="147"/>
      <c r="B330" s="14" t="s">
        <v>27</v>
      </c>
      <c r="C330" s="13"/>
      <c r="D330" s="9">
        <f t="shared" ref="D330:E330" si="60">D327+D328+D329</f>
        <v>69000</v>
      </c>
      <c r="E330" s="9">
        <f t="shared" si="60"/>
        <v>67039</v>
      </c>
    </row>
    <row r="331" spans="1:6" s="103" customFormat="1" ht="13.15" hidden="1" customHeight="1" x14ac:dyDescent="0.2">
      <c r="A331" s="148">
        <v>559</v>
      </c>
      <c r="B331" s="93">
        <v>671110559</v>
      </c>
      <c r="C331" s="94" t="s">
        <v>28</v>
      </c>
      <c r="D331" s="102">
        <v>67770</v>
      </c>
      <c r="E331" s="102">
        <v>88080</v>
      </c>
    </row>
    <row r="332" spans="1:6" s="103" customFormat="1" ht="13.15" hidden="1" customHeight="1" x14ac:dyDescent="0.2">
      <c r="A332" s="148"/>
      <c r="B332" s="93">
        <v>671210559</v>
      </c>
      <c r="C332" s="94" t="s">
        <v>118</v>
      </c>
      <c r="D332" s="102">
        <v>172500</v>
      </c>
      <c r="E332" s="102">
        <v>28000</v>
      </c>
    </row>
    <row r="333" spans="1:6" s="53" customFormat="1" ht="13.15" hidden="1" customHeight="1" x14ac:dyDescent="0.2">
      <c r="A333" s="148"/>
      <c r="B333" s="14" t="s">
        <v>30</v>
      </c>
      <c r="C333" s="13"/>
      <c r="D333" s="9">
        <f>D331+D332</f>
        <v>240270</v>
      </c>
      <c r="E333" s="9">
        <f t="shared" ref="E333" si="61">E331+E332</f>
        <v>116080</v>
      </c>
    </row>
    <row r="334" spans="1:6" s="53" customFormat="1" ht="13.15" hidden="1" customHeight="1" x14ac:dyDescent="0.2">
      <c r="A334" s="145">
        <v>71</v>
      </c>
      <c r="B334" s="4">
        <v>722730071</v>
      </c>
      <c r="C334" s="13" t="s">
        <v>119</v>
      </c>
      <c r="D334" s="6">
        <v>53000</v>
      </c>
      <c r="E334" s="6">
        <v>0</v>
      </c>
    </row>
    <row r="335" spans="1:6" s="53" customFormat="1" ht="13.15" hidden="1" customHeight="1" x14ac:dyDescent="0.2">
      <c r="A335" s="146"/>
      <c r="B335" s="4">
        <v>723110071</v>
      </c>
      <c r="C335" s="13" t="s">
        <v>112</v>
      </c>
      <c r="D335" s="6"/>
      <c r="E335" s="6">
        <v>1200</v>
      </c>
    </row>
    <row r="336" spans="1:6" s="53" customFormat="1" ht="13.15" hidden="1" customHeight="1" x14ac:dyDescent="0.2">
      <c r="A336" s="146"/>
      <c r="B336" s="14" t="s">
        <v>85</v>
      </c>
      <c r="C336" s="13"/>
      <c r="D336" s="9">
        <f>D334+D335</f>
        <v>53000</v>
      </c>
      <c r="E336" s="9">
        <f>E334+E335</f>
        <v>1200</v>
      </c>
    </row>
    <row r="337" spans="1:5" s="50" customFormat="1" ht="12.75" hidden="1" x14ac:dyDescent="0.2">
      <c r="A337" s="147"/>
      <c r="B337" s="76"/>
      <c r="C337" s="76" t="s">
        <v>120</v>
      </c>
      <c r="D337" s="9">
        <f>D306+D311+D321+D326+D333+D336+D330</f>
        <v>14002906</v>
      </c>
      <c r="E337" s="9">
        <f>E306+E311+E321+E326+E333+E336+E330</f>
        <v>14291055</v>
      </c>
    </row>
    <row r="338" spans="1:5" ht="13.15" hidden="1" customHeight="1" x14ac:dyDescent="0.2">
      <c r="A338" s="152" t="s">
        <v>121</v>
      </c>
      <c r="B338" s="153"/>
      <c r="C338" s="153"/>
      <c r="D338" s="79"/>
      <c r="E338" s="79"/>
    </row>
    <row r="339" spans="1:5" s="50" customFormat="1" ht="13.15" hidden="1" customHeight="1" x14ac:dyDescent="0.2">
      <c r="A339" s="148">
        <v>11</v>
      </c>
      <c r="B339" s="4">
        <v>671110011</v>
      </c>
      <c r="C339" s="5" t="s">
        <v>7</v>
      </c>
      <c r="D339" s="30">
        <v>39817</v>
      </c>
      <c r="E339" s="30">
        <v>0</v>
      </c>
    </row>
    <row r="340" spans="1:5" s="50" customFormat="1" ht="13.15" hidden="1" customHeight="1" x14ac:dyDescent="0.2">
      <c r="A340" s="148"/>
      <c r="B340" s="7" t="s">
        <v>10</v>
      </c>
      <c r="C340" s="8"/>
      <c r="D340" s="9">
        <f t="shared" ref="D340:E340" si="62">SUM(D339)</f>
        <v>39817</v>
      </c>
      <c r="E340" s="9">
        <f t="shared" si="62"/>
        <v>0</v>
      </c>
    </row>
    <row r="341" spans="1:5" s="50" customFormat="1" ht="13.15" hidden="1" customHeight="1" x14ac:dyDescent="0.2">
      <c r="A341" s="148">
        <v>43</v>
      </c>
      <c r="B341" s="4">
        <v>641320043</v>
      </c>
      <c r="C341" s="4" t="s">
        <v>122</v>
      </c>
      <c r="D341" s="6">
        <v>0</v>
      </c>
      <c r="E341" s="6">
        <v>0</v>
      </c>
    </row>
    <row r="342" spans="1:5" s="50" customFormat="1" ht="13.15" hidden="1" customHeight="1" x14ac:dyDescent="0.2">
      <c r="A342" s="148"/>
      <c r="B342" s="4">
        <v>641430043</v>
      </c>
      <c r="C342" s="4" t="s">
        <v>109</v>
      </c>
      <c r="D342" s="6">
        <v>2000</v>
      </c>
      <c r="E342" s="6">
        <v>2000</v>
      </c>
    </row>
    <row r="343" spans="1:5" s="50" customFormat="1" ht="13.15" hidden="1" customHeight="1" x14ac:dyDescent="0.2">
      <c r="A343" s="148"/>
      <c r="B343" s="5">
        <v>642140043</v>
      </c>
      <c r="C343" s="10" t="s">
        <v>101</v>
      </c>
      <c r="D343" s="30">
        <v>440000</v>
      </c>
      <c r="E343" s="40">
        <v>638000</v>
      </c>
    </row>
    <row r="344" spans="1:5" s="50" customFormat="1" ht="13.15" hidden="1" customHeight="1" x14ac:dyDescent="0.2">
      <c r="A344" s="148"/>
      <c r="B344" s="4">
        <v>65148</v>
      </c>
      <c r="C344" s="4" t="s">
        <v>89</v>
      </c>
      <c r="D344" s="30">
        <v>2900000</v>
      </c>
      <c r="E344" s="40">
        <v>2900000</v>
      </c>
    </row>
    <row r="345" spans="1:5" s="50" customFormat="1" ht="13.15" hidden="1" customHeight="1" x14ac:dyDescent="0.2">
      <c r="A345" s="148"/>
      <c r="B345" s="4">
        <v>683110043</v>
      </c>
      <c r="C345" s="4" t="s">
        <v>73</v>
      </c>
      <c r="D345" s="30">
        <v>1000</v>
      </c>
      <c r="E345" s="40">
        <v>1000</v>
      </c>
    </row>
    <row r="346" spans="1:5" s="50" customFormat="1" ht="13.15" hidden="1" customHeight="1" x14ac:dyDescent="0.2">
      <c r="A346" s="148"/>
      <c r="B346" s="4" t="s">
        <v>13</v>
      </c>
      <c r="C346" s="5" t="s">
        <v>14</v>
      </c>
      <c r="D346" s="30">
        <v>6039181</v>
      </c>
      <c r="E346" s="40">
        <v>8766319</v>
      </c>
    </row>
    <row r="347" spans="1:5" s="50" customFormat="1" ht="13.15" hidden="1" customHeight="1" x14ac:dyDescent="0.2">
      <c r="A347" s="148"/>
      <c r="B347" s="4" t="s">
        <v>15</v>
      </c>
      <c r="C347" s="5" t="s">
        <v>16</v>
      </c>
      <c r="D347" s="30">
        <v>-5940081</v>
      </c>
      <c r="E347" s="40">
        <v>-8624619</v>
      </c>
    </row>
    <row r="348" spans="1:5" s="50" customFormat="1" ht="13.15" hidden="1" customHeight="1" x14ac:dyDescent="0.2">
      <c r="A348" s="148"/>
      <c r="B348" s="7" t="s">
        <v>20</v>
      </c>
      <c r="C348" s="10"/>
      <c r="D348" s="9">
        <f t="shared" ref="D348:E348" si="63">D341+D342+D343+D344+D345+D346+D347</f>
        <v>3442100</v>
      </c>
      <c r="E348" s="9">
        <f t="shared" si="63"/>
        <v>3682700</v>
      </c>
    </row>
    <row r="349" spans="1:5" s="50" customFormat="1" ht="13.15" hidden="1" customHeight="1" x14ac:dyDescent="0.2">
      <c r="A349" s="148">
        <v>51</v>
      </c>
      <c r="B349" s="4">
        <v>632311700</v>
      </c>
      <c r="C349" s="12" t="s">
        <v>21</v>
      </c>
      <c r="D349" s="6">
        <v>34000</v>
      </c>
      <c r="E349" s="6">
        <v>0</v>
      </c>
    </row>
    <row r="350" spans="1:5" s="50" customFormat="1" ht="13.15" hidden="1" customHeight="1" x14ac:dyDescent="0.2">
      <c r="A350" s="148"/>
      <c r="B350" s="4" t="s">
        <v>13</v>
      </c>
      <c r="C350" s="12" t="s">
        <v>14</v>
      </c>
      <c r="D350" s="6">
        <v>0</v>
      </c>
      <c r="E350" s="6">
        <v>88607</v>
      </c>
    </row>
    <row r="351" spans="1:5" s="50" customFormat="1" ht="13.15" hidden="1" customHeight="1" x14ac:dyDescent="0.2">
      <c r="A351" s="148"/>
      <c r="B351" s="4" t="s">
        <v>15</v>
      </c>
      <c r="C351" s="12" t="s">
        <v>16</v>
      </c>
      <c r="D351" s="6">
        <v>0</v>
      </c>
      <c r="E351" s="6">
        <v>-54607</v>
      </c>
    </row>
    <row r="352" spans="1:5" s="50" customFormat="1" ht="13.15" hidden="1" customHeight="1" x14ac:dyDescent="0.2">
      <c r="A352" s="148"/>
      <c r="B352" s="14" t="s">
        <v>24</v>
      </c>
      <c r="C352" s="13"/>
      <c r="D352" s="9">
        <f t="shared" ref="D352:E352" si="64">D349+D350+D351</f>
        <v>34000</v>
      </c>
      <c r="E352" s="9">
        <f t="shared" si="64"/>
        <v>34000</v>
      </c>
    </row>
    <row r="353" spans="1:5" s="53" customFormat="1" ht="24.75" hidden="1" customHeight="1" x14ac:dyDescent="0.2">
      <c r="A353" s="145">
        <v>559</v>
      </c>
      <c r="B353" s="4">
        <v>671110559</v>
      </c>
      <c r="C353" s="5" t="s">
        <v>28</v>
      </c>
      <c r="D353" s="6">
        <v>378800</v>
      </c>
      <c r="E353" s="6">
        <v>274000</v>
      </c>
    </row>
    <row r="354" spans="1:5" s="53" customFormat="1" ht="29.25" hidden="1" customHeight="1" x14ac:dyDescent="0.2">
      <c r="A354" s="146"/>
      <c r="B354" s="4">
        <v>671210559</v>
      </c>
      <c r="C354" s="5" t="s">
        <v>93</v>
      </c>
      <c r="D354" s="6">
        <v>101600</v>
      </c>
      <c r="E354" s="6">
        <v>196000</v>
      </c>
    </row>
    <row r="355" spans="1:5" s="53" customFormat="1" ht="13.15" hidden="1" customHeight="1" x14ac:dyDescent="0.2">
      <c r="A355" s="146"/>
      <c r="B355" s="14" t="s">
        <v>30</v>
      </c>
      <c r="C355" s="13"/>
      <c r="D355" s="9">
        <f t="shared" ref="D355:E355" si="65">SUM(D353:D354)</f>
        <v>480400</v>
      </c>
      <c r="E355" s="9">
        <f t="shared" si="65"/>
        <v>470000</v>
      </c>
    </row>
    <row r="356" spans="1:5" s="50" customFormat="1" ht="12.75" hidden="1" x14ac:dyDescent="0.2">
      <c r="A356" s="147"/>
      <c r="B356" s="76"/>
      <c r="C356" s="76" t="s">
        <v>123</v>
      </c>
      <c r="D356" s="9">
        <f t="shared" ref="D356:E356" si="66">+D355+D348+D340+D352</f>
        <v>3996317</v>
      </c>
      <c r="E356" s="9">
        <f t="shared" si="66"/>
        <v>4186700</v>
      </c>
    </row>
    <row r="357" spans="1:5" ht="13.15" hidden="1" customHeight="1" x14ac:dyDescent="0.2">
      <c r="A357" s="152" t="s">
        <v>124</v>
      </c>
      <c r="B357" s="153"/>
      <c r="C357" s="153"/>
      <c r="D357" s="79"/>
      <c r="E357" s="79"/>
    </row>
    <row r="358" spans="1:5" s="50" customFormat="1" ht="13.15" hidden="1" customHeight="1" x14ac:dyDescent="0.2">
      <c r="A358" s="148">
        <v>11</v>
      </c>
      <c r="B358" s="4">
        <v>671110011</v>
      </c>
      <c r="C358" s="5" t="s">
        <v>7</v>
      </c>
      <c r="D358" s="33">
        <v>867722</v>
      </c>
      <c r="E358" s="33">
        <v>961422</v>
      </c>
    </row>
    <row r="359" spans="1:5" s="50" customFormat="1" ht="25.9" hidden="1" customHeight="1" x14ac:dyDescent="0.2">
      <c r="A359" s="148"/>
      <c r="B359" s="4">
        <v>671210011</v>
      </c>
      <c r="C359" s="5" t="s">
        <v>8</v>
      </c>
      <c r="D359" s="35">
        <v>3547527</v>
      </c>
      <c r="E359" s="35">
        <v>5964527</v>
      </c>
    </row>
    <row r="360" spans="1:5" s="50" customFormat="1" ht="13.15" hidden="1" customHeight="1" x14ac:dyDescent="0.2">
      <c r="A360" s="148"/>
      <c r="B360" s="7" t="s">
        <v>10</v>
      </c>
      <c r="C360" s="8"/>
      <c r="D360" s="9">
        <f t="shared" ref="D360:E360" si="67">D358+D359</f>
        <v>4415249</v>
      </c>
      <c r="E360" s="9">
        <f t="shared" si="67"/>
        <v>6925949</v>
      </c>
    </row>
    <row r="361" spans="1:5" s="50" customFormat="1" ht="13.15" hidden="1" customHeight="1" x14ac:dyDescent="0.2">
      <c r="A361" s="148">
        <v>12</v>
      </c>
      <c r="B361" s="4">
        <v>671110012</v>
      </c>
      <c r="C361" s="5" t="s">
        <v>7</v>
      </c>
      <c r="D361" s="33">
        <v>36771</v>
      </c>
      <c r="E361" s="33">
        <v>54771</v>
      </c>
    </row>
    <row r="362" spans="1:5" s="50" customFormat="1" ht="25.5" hidden="1" x14ac:dyDescent="0.2">
      <c r="A362" s="148"/>
      <c r="B362" s="4">
        <v>671210012</v>
      </c>
      <c r="C362" s="5" t="s">
        <v>8</v>
      </c>
      <c r="D362" s="35">
        <v>2036035</v>
      </c>
      <c r="E362" s="35">
        <v>1989535</v>
      </c>
    </row>
    <row r="363" spans="1:5" s="50" customFormat="1" ht="12.75" hidden="1" x14ac:dyDescent="0.2">
      <c r="A363" s="148"/>
      <c r="B363" s="7" t="s">
        <v>11</v>
      </c>
      <c r="C363" s="8"/>
      <c r="D363" s="9">
        <f t="shared" ref="D363:E363" si="68">D361+D362</f>
        <v>2072806</v>
      </c>
      <c r="E363" s="9">
        <f t="shared" si="68"/>
        <v>2044306</v>
      </c>
    </row>
    <row r="364" spans="1:5" s="50" customFormat="1" ht="12.75" hidden="1" x14ac:dyDescent="0.2">
      <c r="A364" s="148">
        <v>31</v>
      </c>
      <c r="B364" s="4">
        <v>6615</v>
      </c>
      <c r="C364" s="5" t="s">
        <v>12</v>
      </c>
      <c r="D364" s="34">
        <v>7000</v>
      </c>
      <c r="E364" s="34">
        <v>9000</v>
      </c>
    </row>
    <row r="365" spans="1:5" s="50" customFormat="1" ht="12.75" hidden="1" x14ac:dyDescent="0.2">
      <c r="A365" s="148"/>
      <c r="B365" s="4" t="s">
        <v>13</v>
      </c>
      <c r="C365" s="5" t="s">
        <v>14</v>
      </c>
      <c r="D365" s="36">
        <v>25293</v>
      </c>
      <c r="E365" s="36">
        <v>29741</v>
      </c>
    </row>
    <row r="366" spans="1:5" s="50" customFormat="1" ht="12.75" hidden="1" x14ac:dyDescent="0.2">
      <c r="A366" s="148"/>
      <c r="B366" s="4" t="s">
        <v>15</v>
      </c>
      <c r="C366" s="5" t="s">
        <v>16</v>
      </c>
      <c r="D366" s="36">
        <v>-24330</v>
      </c>
      <c r="E366" s="36">
        <v>-30778</v>
      </c>
    </row>
    <row r="367" spans="1:5" s="50" customFormat="1" ht="12.75" hidden="1" x14ac:dyDescent="0.2">
      <c r="A367" s="148"/>
      <c r="B367" s="7" t="s">
        <v>17</v>
      </c>
      <c r="C367" s="8"/>
      <c r="D367" s="9">
        <f t="shared" ref="D367:E367" si="69">D364+D365+D366</f>
        <v>7963</v>
      </c>
      <c r="E367" s="9">
        <f t="shared" si="69"/>
        <v>7963</v>
      </c>
    </row>
    <row r="368" spans="1:5" s="50" customFormat="1" ht="12.75" hidden="1" x14ac:dyDescent="0.2">
      <c r="A368" s="148">
        <v>43</v>
      </c>
      <c r="B368" s="5">
        <v>642191200</v>
      </c>
      <c r="C368" s="10" t="s">
        <v>125</v>
      </c>
      <c r="D368" s="41">
        <v>22000</v>
      </c>
      <c r="E368" s="143">
        <v>20000</v>
      </c>
    </row>
    <row r="369" spans="1:5" s="50" customFormat="1" ht="13.15" hidden="1" customHeight="1" x14ac:dyDescent="0.2">
      <c r="A369" s="148"/>
      <c r="B369" s="4">
        <v>65148</v>
      </c>
      <c r="C369" s="4" t="s">
        <v>89</v>
      </c>
      <c r="D369" s="42">
        <v>118000</v>
      </c>
      <c r="E369" s="144">
        <v>70000</v>
      </c>
    </row>
    <row r="370" spans="1:5" s="50" customFormat="1" ht="13.15" hidden="1" customHeight="1" x14ac:dyDescent="0.2">
      <c r="A370" s="148"/>
      <c r="B370" s="4" t="s">
        <v>13</v>
      </c>
      <c r="C370" s="5" t="s">
        <v>14</v>
      </c>
      <c r="D370" s="42">
        <v>144312</v>
      </c>
      <c r="E370" s="144">
        <v>132769</v>
      </c>
    </row>
    <row r="371" spans="1:5" s="50" customFormat="1" ht="13.15" hidden="1" customHeight="1" x14ac:dyDescent="0.2">
      <c r="A371" s="148"/>
      <c r="B371" s="4" t="s">
        <v>15</v>
      </c>
      <c r="C371" s="5" t="s">
        <v>16</v>
      </c>
      <c r="D371" s="32">
        <v>-127440</v>
      </c>
      <c r="E371" s="39">
        <v>-16097</v>
      </c>
    </row>
    <row r="372" spans="1:5" s="50" customFormat="1" ht="13.15" hidden="1" customHeight="1" x14ac:dyDescent="0.2">
      <c r="A372" s="148"/>
      <c r="B372" s="7" t="s">
        <v>20</v>
      </c>
      <c r="C372" s="10"/>
      <c r="D372" s="9">
        <f t="shared" ref="D372:E372" si="70">D368+D369+D370+D371</f>
        <v>156872</v>
      </c>
      <c r="E372" s="9">
        <f t="shared" si="70"/>
        <v>206672</v>
      </c>
    </row>
    <row r="373" spans="1:5" s="96" customFormat="1" ht="13.15" hidden="1" customHeight="1" x14ac:dyDescent="0.2">
      <c r="A373" s="160">
        <v>51</v>
      </c>
      <c r="B373" s="104">
        <v>632311700</v>
      </c>
      <c r="C373" s="105" t="s">
        <v>21</v>
      </c>
      <c r="D373" s="106">
        <v>400000</v>
      </c>
      <c r="E373" s="106">
        <v>0</v>
      </c>
    </row>
    <row r="374" spans="1:5" s="96" customFormat="1" ht="13.15" hidden="1" customHeight="1" x14ac:dyDescent="0.2">
      <c r="A374" s="160"/>
      <c r="B374" s="104">
        <v>632411700</v>
      </c>
      <c r="C374" s="105" t="s">
        <v>22</v>
      </c>
      <c r="D374" s="106">
        <v>387000</v>
      </c>
      <c r="E374" s="106">
        <v>0</v>
      </c>
    </row>
    <row r="375" spans="1:5" s="96" customFormat="1" ht="13.15" hidden="1" customHeight="1" x14ac:dyDescent="0.2">
      <c r="A375" s="160"/>
      <c r="B375" s="104" t="s">
        <v>13</v>
      </c>
      <c r="C375" s="105" t="s">
        <v>14</v>
      </c>
      <c r="D375" s="106">
        <v>0</v>
      </c>
      <c r="E375" s="106">
        <v>744906</v>
      </c>
    </row>
    <row r="376" spans="1:5" s="96" customFormat="1" ht="13.15" hidden="1" customHeight="1" x14ac:dyDescent="0.2">
      <c r="A376" s="160"/>
      <c r="B376" s="104" t="s">
        <v>15</v>
      </c>
      <c r="C376" s="105" t="s">
        <v>16</v>
      </c>
      <c r="D376" s="106">
        <v>-400000</v>
      </c>
      <c r="E376" s="106">
        <v>-357906</v>
      </c>
    </row>
    <row r="377" spans="1:5" s="96" customFormat="1" ht="13.15" hidden="1" customHeight="1" x14ac:dyDescent="0.2">
      <c r="A377" s="160"/>
      <c r="B377" s="107" t="s">
        <v>24</v>
      </c>
      <c r="C377" s="108"/>
      <c r="D377" s="101">
        <f>D373+D374+D375+D376</f>
        <v>387000</v>
      </c>
      <c r="E377" s="101">
        <f>E373+E374+E375+E376</f>
        <v>387000</v>
      </c>
    </row>
    <row r="378" spans="1:5" s="50" customFormat="1" ht="26.25" hidden="1" customHeight="1" x14ac:dyDescent="0.2">
      <c r="A378" s="148">
        <v>52</v>
      </c>
      <c r="B378" s="4">
        <v>6362</v>
      </c>
      <c r="C378" s="18" t="s">
        <v>126</v>
      </c>
      <c r="D378" s="34">
        <v>0</v>
      </c>
      <c r="E378" s="34">
        <v>50000</v>
      </c>
    </row>
    <row r="379" spans="1:5" s="50" customFormat="1" ht="13.15" hidden="1" customHeight="1" x14ac:dyDescent="0.2">
      <c r="A379" s="148"/>
      <c r="B379" s="4" t="s">
        <v>13</v>
      </c>
      <c r="C379" s="5" t="s">
        <v>14</v>
      </c>
      <c r="D379" s="43">
        <v>0</v>
      </c>
      <c r="E379" s="43">
        <v>0</v>
      </c>
    </row>
    <row r="380" spans="1:5" s="50" customFormat="1" ht="13.15" hidden="1" customHeight="1" x14ac:dyDescent="0.2">
      <c r="A380" s="148"/>
      <c r="B380" s="4" t="s">
        <v>15</v>
      </c>
      <c r="C380" s="5" t="s">
        <v>16</v>
      </c>
      <c r="D380" s="43">
        <v>0</v>
      </c>
      <c r="E380" s="43">
        <v>0</v>
      </c>
    </row>
    <row r="381" spans="1:5" s="50" customFormat="1" ht="13.15" hidden="1" customHeight="1" x14ac:dyDescent="0.2">
      <c r="A381" s="148"/>
      <c r="B381" s="14" t="s">
        <v>27</v>
      </c>
      <c r="C381" s="13"/>
      <c r="D381" s="9">
        <f t="shared" ref="D381:E381" si="71">D378+D379+D380</f>
        <v>0</v>
      </c>
      <c r="E381" s="9">
        <f t="shared" si="71"/>
        <v>50000</v>
      </c>
    </row>
    <row r="382" spans="1:5" s="96" customFormat="1" ht="25.5" hidden="1" x14ac:dyDescent="0.2">
      <c r="A382" s="156">
        <v>559</v>
      </c>
      <c r="B382" s="93">
        <v>671110559</v>
      </c>
      <c r="C382" s="109" t="s">
        <v>28</v>
      </c>
      <c r="D382" s="102">
        <v>10000</v>
      </c>
      <c r="E382" s="102">
        <v>10000</v>
      </c>
    </row>
    <row r="383" spans="1:5" s="96" customFormat="1" ht="25.5" hidden="1" x14ac:dyDescent="0.2">
      <c r="A383" s="156"/>
      <c r="B383" s="93">
        <v>671210559</v>
      </c>
      <c r="C383" s="110" t="s">
        <v>127</v>
      </c>
      <c r="D383" s="102">
        <v>302000</v>
      </c>
      <c r="E383" s="102">
        <v>302000</v>
      </c>
    </row>
    <row r="384" spans="1:5" s="96" customFormat="1" ht="13.15" hidden="1" customHeight="1" x14ac:dyDescent="0.2">
      <c r="A384" s="156"/>
      <c r="B384" s="107" t="s">
        <v>30</v>
      </c>
      <c r="C384" s="94"/>
      <c r="D384" s="101">
        <f t="shared" ref="D384:E384" si="72">D383+D382</f>
        <v>312000</v>
      </c>
      <c r="E384" s="101">
        <f t="shared" si="72"/>
        <v>312000</v>
      </c>
    </row>
    <row r="385" spans="1:5" s="50" customFormat="1" ht="13.15" hidden="1" customHeight="1" x14ac:dyDescent="0.2">
      <c r="A385" s="145">
        <v>562</v>
      </c>
      <c r="B385" s="4">
        <v>632310562</v>
      </c>
      <c r="C385" s="13" t="s">
        <v>31</v>
      </c>
      <c r="D385" s="41">
        <v>117725</v>
      </c>
      <c r="E385" s="41">
        <v>117725</v>
      </c>
    </row>
    <row r="386" spans="1:5" s="50" customFormat="1" ht="13.15" hidden="1" customHeight="1" x14ac:dyDescent="0.2">
      <c r="A386" s="146"/>
      <c r="B386" s="4">
        <v>632410562</v>
      </c>
      <c r="C386" s="13" t="s">
        <v>32</v>
      </c>
      <c r="D386" s="42">
        <v>9362931</v>
      </c>
      <c r="E386" s="42">
        <v>9362931</v>
      </c>
    </row>
    <row r="387" spans="1:5" s="50" customFormat="1" ht="13.15" hidden="1" customHeight="1" x14ac:dyDescent="0.2">
      <c r="A387" s="147"/>
      <c r="B387" s="14" t="s">
        <v>33</v>
      </c>
      <c r="C387" s="13"/>
      <c r="D387" s="9">
        <f t="shared" ref="D387:E387" si="73">D385+D386</f>
        <v>9480656</v>
      </c>
      <c r="E387" s="9">
        <f t="shared" si="73"/>
        <v>9480656</v>
      </c>
    </row>
    <row r="388" spans="1:5" s="50" customFormat="1" ht="25.5" hidden="1" x14ac:dyDescent="0.2">
      <c r="A388" s="145">
        <v>581</v>
      </c>
      <c r="B388" s="4">
        <v>632310581</v>
      </c>
      <c r="C388" s="18" t="s">
        <v>128</v>
      </c>
      <c r="D388" s="41">
        <v>0</v>
      </c>
      <c r="E388" s="41">
        <v>0</v>
      </c>
    </row>
    <row r="389" spans="1:5" s="50" customFormat="1" ht="25.5" hidden="1" x14ac:dyDescent="0.2">
      <c r="A389" s="146"/>
      <c r="B389" s="4">
        <v>632410581</v>
      </c>
      <c r="C389" s="18" t="s">
        <v>129</v>
      </c>
      <c r="D389" s="42">
        <v>155625</v>
      </c>
      <c r="E389" s="42">
        <v>155625</v>
      </c>
    </row>
    <row r="390" spans="1:5" s="50" customFormat="1" ht="13.15" hidden="1" customHeight="1" x14ac:dyDescent="0.2">
      <c r="A390" s="147"/>
      <c r="B390" s="14" t="s">
        <v>45</v>
      </c>
      <c r="C390" s="13"/>
      <c r="D390" s="9">
        <f t="shared" ref="D390" si="74">D388+D389</f>
        <v>155625</v>
      </c>
      <c r="E390" s="9">
        <f>E389</f>
        <v>155625</v>
      </c>
    </row>
    <row r="391" spans="1:5" s="50" customFormat="1" ht="13.15" hidden="1" customHeight="1" x14ac:dyDescent="0.2">
      <c r="A391" s="75"/>
      <c r="B391" s="76"/>
      <c r="C391" s="76" t="s">
        <v>130</v>
      </c>
      <c r="D391" s="9">
        <f>D360+D363+D367+D372+D377+D384+D387+D381+D390</f>
        <v>16988171</v>
      </c>
      <c r="E391" s="9">
        <f>E360+E363+E367+E372+E377+E384+E387+E381+E390</f>
        <v>19570171</v>
      </c>
    </row>
    <row r="392" spans="1:5" ht="17.25" customHeight="1" x14ac:dyDescent="0.2">
      <c r="A392" s="175" t="s">
        <v>131</v>
      </c>
      <c r="B392" s="176"/>
      <c r="C392" s="176"/>
      <c r="D392" s="79"/>
      <c r="E392" s="79"/>
    </row>
    <row r="393" spans="1:5" s="50" customFormat="1" ht="13.15" customHeight="1" x14ac:dyDescent="0.2">
      <c r="A393" s="148">
        <v>11</v>
      </c>
      <c r="B393" s="4">
        <v>671110011</v>
      </c>
      <c r="C393" s="5" t="s">
        <v>7</v>
      </c>
      <c r="D393" s="30">
        <v>1258880</v>
      </c>
      <c r="E393" s="30">
        <v>1306380</v>
      </c>
    </row>
    <row r="394" spans="1:5" s="50" customFormat="1" ht="25.9" customHeight="1" x14ac:dyDescent="0.2">
      <c r="A394" s="148"/>
      <c r="B394" s="4">
        <v>671210011</v>
      </c>
      <c r="C394" s="5" t="s">
        <v>8</v>
      </c>
      <c r="D394" s="32">
        <v>4745928</v>
      </c>
      <c r="E394" s="32">
        <v>2581298</v>
      </c>
    </row>
    <row r="395" spans="1:5" s="50" customFormat="1" ht="13.15" customHeight="1" x14ac:dyDescent="0.2">
      <c r="A395" s="148"/>
      <c r="B395" s="7" t="s">
        <v>10</v>
      </c>
      <c r="C395" s="8"/>
      <c r="D395" s="9">
        <f t="shared" ref="D395:E395" si="75">D393+D394</f>
        <v>6004808</v>
      </c>
      <c r="E395" s="9">
        <f t="shared" si="75"/>
        <v>3887678</v>
      </c>
    </row>
    <row r="396" spans="1:5" s="50" customFormat="1" ht="13.15" customHeight="1" x14ac:dyDescent="0.2">
      <c r="A396" s="148">
        <v>12</v>
      </c>
      <c r="B396" s="4">
        <v>671110012</v>
      </c>
      <c r="C396" s="5" t="s">
        <v>7</v>
      </c>
      <c r="D396" s="30">
        <v>35440</v>
      </c>
      <c r="E396" s="30">
        <v>42800</v>
      </c>
    </row>
    <row r="397" spans="1:5" s="50" customFormat="1" ht="23.45" customHeight="1" x14ac:dyDescent="0.2">
      <c r="A397" s="148"/>
      <c r="B397" s="4">
        <v>671210012</v>
      </c>
      <c r="C397" s="5" t="s">
        <v>8</v>
      </c>
      <c r="D397" s="32">
        <v>107000</v>
      </c>
      <c r="E397" s="32">
        <v>105170</v>
      </c>
    </row>
    <row r="398" spans="1:5" s="50" customFormat="1" ht="13.15" customHeight="1" x14ac:dyDescent="0.2">
      <c r="A398" s="148"/>
      <c r="B398" s="7" t="s">
        <v>11</v>
      </c>
      <c r="C398" s="8"/>
      <c r="D398" s="9">
        <f t="shared" ref="D398:E398" si="76">D396+D397</f>
        <v>142440</v>
      </c>
      <c r="E398" s="9">
        <f t="shared" si="76"/>
        <v>147970</v>
      </c>
    </row>
    <row r="399" spans="1:5" s="50" customFormat="1" ht="13.15" customHeight="1" x14ac:dyDescent="0.2">
      <c r="A399" s="148">
        <v>31</v>
      </c>
      <c r="B399" s="5">
        <v>6615</v>
      </c>
      <c r="C399" s="10" t="s">
        <v>12</v>
      </c>
      <c r="D399" s="30">
        <v>14000</v>
      </c>
      <c r="E399" s="30">
        <v>14000</v>
      </c>
    </row>
    <row r="400" spans="1:5" s="50" customFormat="1" ht="13.15" customHeight="1" x14ac:dyDescent="0.2">
      <c r="A400" s="148"/>
      <c r="B400" s="4" t="s">
        <v>13</v>
      </c>
      <c r="C400" s="5" t="s">
        <v>14</v>
      </c>
      <c r="D400" s="32">
        <v>3344</v>
      </c>
      <c r="E400" s="32">
        <v>870</v>
      </c>
    </row>
    <row r="401" spans="1:6" s="50" customFormat="1" ht="13.15" customHeight="1" x14ac:dyDescent="0.2">
      <c r="A401" s="148"/>
      <c r="B401" s="4" t="s">
        <v>15</v>
      </c>
      <c r="C401" s="5" t="s">
        <v>16</v>
      </c>
      <c r="D401" s="32">
        <v>-5344</v>
      </c>
      <c r="E401" s="32">
        <v>-2870</v>
      </c>
    </row>
    <row r="402" spans="1:6" s="50" customFormat="1" ht="13.15" customHeight="1" x14ac:dyDescent="0.2">
      <c r="A402" s="148"/>
      <c r="B402" s="7" t="s">
        <v>17</v>
      </c>
      <c r="C402" s="11"/>
      <c r="D402" s="9">
        <f t="shared" ref="D402:E402" si="77">D399+D400+D401</f>
        <v>12000</v>
      </c>
      <c r="E402" s="9">
        <f t="shared" si="77"/>
        <v>12000</v>
      </c>
    </row>
    <row r="403" spans="1:6" s="50" customFormat="1" ht="13.15" customHeight="1" x14ac:dyDescent="0.2">
      <c r="A403" s="148">
        <v>43</v>
      </c>
      <c r="B403" s="4">
        <v>642191200</v>
      </c>
      <c r="C403" s="10" t="s">
        <v>125</v>
      </c>
      <c r="D403" s="30">
        <v>95000</v>
      </c>
      <c r="E403" s="30">
        <v>90000</v>
      </c>
    </row>
    <row r="404" spans="1:6" s="50" customFormat="1" ht="13.15" customHeight="1" x14ac:dyDescent="0.2">
      <c r="A404" s="148"/>
      <c r="B404" s="4">
        <v>65148</v>
      </c>
      <c r="C404" s="10" t="s">
        <v>89</v>
      </c>
      <c r="D404" s="32">
        <v>490000</v>
      </c>
      <c r="E404" s="32">
        <v>500000</v>
      </c>
    </row>
    <row r="405" spans="1:6" s="50" customFormat="1" ht="13.15" customHeight="1" x14ac:dyDescent="0.2">
      <c r="A405" s="148"/>
      <c r="B405" s="4">
        <v>652670043</v>
      </c>
      <c r="C405" s="10" t="s">
        <v>71</v>
      </c>
      <c r="D405" s="32">
        <v>2000</v>
      </c>
      <c r="E405" s="32">
        <v>1000</v>
      </c>
    </row>
    <row r="406" spans="1:6" s="50" customFormat="1" ht="13.15" customHeight="1" x14ac:dyDescent="0.2">
      <c r="A406" s="148"/>
      <c r="B406" s="4" t="s">
        <v>13</v>
      </c>
      <c r="C406" s="5" t="s">
        <v>14</v>
      </c>
      <c r="D406" s="32">
        <v>346546</v>
      </c>
      <c r="E406" s="32">
        <v>269731</v>
      </c>
    </row>
    <row r="407" spans="1:6" s="50" customFormat="1" ht="13.15" customHeight="1" x14ac:dyDescent="0.2">
      <c r="A407" s="148"/>
      <c r="B407" s="4" t="s">
        <v>15</v>
      </c>
      <c r="C407" s="5" t="s">
        <v>16</v>
      </c>
      <c r="D407" s="32">
        <v>-302946</v>
      </c>
      <c r="E407" s="32">
        <v>-219931</v>
      </c>
    </row>
    <row r="408" spans="1:6" s="50" customFormat="1" ht="13.15" customHeight="1" x14ac:dyDescent="0.2">
      <c r="A408" s="148"/>
      <c r="B408" s="7" t="s">
        <v>20</v>
      </c>
      <c r="C408" s="11"/>
      <c r="D408" s="9">
        <f>D403+D404+D406+D407+D405</f>
        <v>630600</v>
      </c>
      <c r="E408" s="9">
        <f>E403+E404+E406+E407+E405</f>
        <v>640800</v>
      </c>
    </row>
    <row r="409" spans="1:6" s="50" customFormat="1" ht="13.15" customHeight="1" x14ac:dyDescent="0.2">
      <c r="A409" s="148">
        <v>51</v>
      </c>
      <c r="B409" s="4">
        <v>632311700</v>
      </c>
      <c r="C409" s="12" t="s">
        <v>21</v>
      </c>
      <c r="D409" s="34">
        <v>21950</v>
      </c>
      <c r="E409" s="34">
        <v>88900</v>
      </c>
    </row>
    <row r="410" spans="1:6" s="50" customFormat="1" ht="13.15" customHeight="1" x14ac:dyDescent="0.2">
      <c r="A410" s="148"/>
      <c r="B410" s="4">
        <v>632411700</v>
      </c>
      <c r="C410" s="12" t="s">
        <v>22</v>
      </c>
      <c r="D410" s="36">
        <v>2700</v>
      </c>
      <c r="E410" s="36">
        <v>392170</v>
      </c>
    </row>
    <row r="411" spans="1:6" s="50" customFormat="1" ht="13.15" customHeight="1" x14ac:dyDescent="0.2">
      <c r="A411" s="148"/>
      <c r="B411" s="4" t="s">
        <v>13</v>
      </c>
      <c r="C411" s="12" t="s">
        <v>14</v>
      </c>
      <c r="D411" s="32">
        <v>0</v>
      </c>
      <c r="E411" s="32">
        <v>443964</v>
      </c>
    </row>
    <row r="412" spans="1:6" s="50" customFormat="1" ht="13.15" customHeight="1" x14ac:dyDescent="0.2">
      <c r="A412" s="148"/>
      <c r="B412" s="4" t="s">
        <v>15</v>
      </c>
      <c r="C412" s="12" t="s">
        <v>16</v>
      </c>
      <c r="D412" s="32">
        <v>0</v>
      </c>
      <c r="E412" s="32">
        <v>-443924</v>
      </c>
    </row>
    <row r="413" spans="1:6" s="50" customFormat="1" ht="13.15" customHeight="1" x14ac:dyDescent="0.2">
      <c r="A413" s="145"/>
      <c r="B413" s="14" t="s">
        <v>24</v>
      </c>
      <c r="C413" s="13"/>
      <c r="D413" s="9">
        <f t="shared" ref="D413:E413" si="78">D409+D410+D411+D412</f>
        <v>24650</v>
      </c>
      <c r="E413" s="9">
        <f t="shared" si="78"/>
        <v>481110</v>
      </c>
    </row>
    <row r="414" spans="1:6" s="50" customFormat="1" ht="15" customHeight="1" x14ac:dyDescent="0.2">
      <c r="A414" s="171">
        <v>559</v>
      </c>
      <c r="B414" s="170">
        <v>671110559</v>
      </c>
      <c r="C414" s="97" t="s">
        <v>28</v>
      </c>
      <c r="D414" s="111">
        <v>84900</v>
      </c>
      <c r="E414" s="111">
        <v>39000</v>
      </c>
      <c r="F414" s="83"/>
    </row>
    <row r="415" spans="1:6" s="50" customFormat="1" ht="13.15" customHeight="1" x14ac:dyDescent="0.2">
      <c r="A415" s="172"/>
      <c r="B415" s="170">
        <v>671210559</v>
      </c>
      <c r="C415" s="94" t="s">
        <v>29</v>
      </c>
      <c r="D415" s="112">
        <v>576500</v>
      </c>
      <c r="E415" s="112">
        <v>400020</v>
      </c>
    </row>
    <row r="416" spans="1:6" s="50" customFormat="1" ht="13.15" customHeight="1" x14ac:dyDescent="0.2">
      <c r="A416" s="173"/>
      <c r="B416" s="63" t="s">
        <v>30</v>
      </c>
      <c r="C416" s="13"/>
      <c r="D416" s="9">
        <f>D414+D415</f>
        <v>661400</v>
      </c>
      <c r="E416" s="9">
        <f>E414+E415</f>
        <v>439020</v>
      </c>
    </row>
    <row r="417" spans="1:5" s="50" customFormat="1" ht="25.5" x14ac:dyDescent="0.2">
      <c r="A417" s="161">
        <v>581</v>
      </c>
      <c r="B417" s="60">
        <v>632410581</v>
      </c>
      <c r="C417" s="61" t="s">
        <v>132</v>
      </c>
      <c r="D417" s="6">
        <v>141250</v>
      </c>
      <c r="E417" s="6">
        <v>141250</v>
      </c>
    </row>
    <row r="418" spans="1:5" s="50" customFormat="1" ht="13.15" customHeight="1" x14ac:dyDescent="0.2">
      <c r="A418" s="161"/>
      <c r="B418" s="14" t="s">
        <v>45</v>
      </c>
      <c r="C418" s="13"/>
      <c r="D418" s="9">
        <f>D417</f>
        <v>141250</v>
      </c>
      <c r="E418" s="9">
        <f>E417</f>
        <v>141250</v>
      </c>
    </row>
    <row r="419" spans="1:5" ht="13.15" customHeight="1" x14ac:dyDescent="0.2">
      <c r="A419" s="59"/>
      <c r="B419" s="76"/>
      <c r="C419" s="76" t="s">
        <v>133</v>
      </c>
      <c r="D419" s="9">
        <f>D395+D398+D402+D408+D413+D416+D418</f>
        <v>7617148</v>
      </c>
      <c r="E419" s="9">
        <f>E395+E398+E402+E408+E413+E416+E418</f>
        <v>5749828</v>
      </c>
    </row>
    <row r="420" spans="1:5" ht="13.15" hidden="1" customHeight="1" x14ac:dyDescent="0.2">
      <c r="A420" s="154" t="s">
        <v>134</v>
      </c>
      <c r="B420" s="155"/>
      <c r="C420" s="155"/>
      <c r="D420" s="79"/>
      <c r="E420" s="79"/>
    </row>
    <row r="421" spans="1:5" s="50" customFormat="1" ht="13.15" hidden="1" customHeight="1" x14ac:dyDescent="0.2">
      <c r="A421" s="145">
        <v>11</v>
      </c>
      <c r="B421" s="4">
        <v>671110011</v>
      </c>
      <c r="C421" s="5" t="s">
        <v>7</v>
      </c>
      <c r="D421" s="30">
        <v>876272</v>
      </c>
      <c r="E421" s="30">
        <v>890463</v>
      </c>
    </row>
    <row r="422" spans="1:5" s="50" customFormat="1" ht="25.9" hidden="1" customHeight="1" x14ac:dyDescent="0.2">
      <c r="A422" s="146"/>
      <c r="B422" s="4">
        <v>671210011</v>
      </c>
      <c r="C422" s="5" t="s">
        <v>8</v>
      </c>
      <c r="D422" s="32">
        <v>3752952</v>
      </c>
      <c r="E422" s="32">
        <v>3738761</v>
      </c>
    </row>
    <row r="423" spans="1:5" s="50" customFormat="1" ht="27" hidden="1" customHeight="1" x14ac:dyDescent="0.2">
      <c r="A423" s="146"/>
      <c r="B423" s="4">
        <v>671410011</v>
      </c>
      <c r="C423" s="5" t="s">
        <v>9</v>
      </c>
      <c r="D423" s="32">
        <v>514964</v>
      </c>
      <c r="E423" s="32">
        <v>514964</v>
      </c>
    </row>
    <row r="424" spans="1:5" s="50" customFormat="1" ht="13.15" hidden="1" customHeight="1" x14ac:dyDescent="0.2">
      <c r="A424" s="147"/>
      <c r="B424" s="7" t="s">
        <v>10</v>
      </c>
      <c r="C424" s="8"/>
      <c r="D424" s="9">
        <f t="shared" ref="D424:E424" si="79">SUM(D421+D422+D423)</f>
        <v>5144188</v>
      </c>
      <c r="E424" s="9">
        <f t="shared" si="79"/>
        <v>5144188</v>
      </c>
    </row>
    <row r="425" spans="1:5" s="50" customFormat="1" ht="12.75" hidden="1" x14ac:dyDescent="0.2">
      <c r="A425" s="145">
        <v>12</v>
      </c>
      <c r="B425" s="4">
        <v>671110012</v>
      </c>
      <c r="C425" s="5" t="s">
        <v>7</v>
      </c>
      <c r="D425" s="30">
        <v>44778</v>
      </c>
      <c r="E425" s="30">
        <v>44778</v>
      </c>
    </row>
    <row r="426" spans="1:5" s="50" customFormat="1" ht="24.6" hidden="1" customHeight="1" x14ac:dyDescent="0.2">
      <c r="A426" s="146"/>
      <c r="B426" s="4">
        <v>671210012</v>
      </c>
      <c r="C426" s="5" t="s">
        <v>8</v>
      </c>
      <c r="D426" s="32">
        <v>65000</v>
      </c>
      <c r="E426" s="32">
        <v>65000</v>
      </c>
    </row>
    <row r="427" spans="1:5" s="50" customFormat="1" ht="13.15" hidden="1" customHeight="1" x14ac:dyDescent="0.2">
      <c r="A427" s="147"/>
      <c r="B427" s="7" t="s">
        <v>11</v>
      </c>
      <c r="C427" s="8"/>
      <c r="D427" s="9">
        <f t="shared" ref="D427:E427" si="80">D425+D426</f>
        <v>109778</v>
      </c>
      <c r="E427" s="9">
        <f t="shared" si="80"/>
        <v>109778</v>
      </c>
    </row>
    <row r="428" spans="1:5" s="50" customFormat="1" ht="13.15" hidden="1" customHeight="1" x14ac:dyDescent="0.2">
      <c r="A428" s="145">
        <v>31</v>
      </c>
      <c r="B428" s="4">
        <v>6615</v>
      </c>
      <c r="C428" s="10" t="s">
        <v>135</v>
      </c>
      <c r="D428" s="32"/>
      <c r="E428" s="32">
        <v>1000</v>
      </c>
    </row>
    <row r="429" spans="1:5" s="50" customFormat="1" ht="13.15" hidden="1" customHeight="1" x14ac:dyDescent="0.2">
      <c r="A429" s="146"/>
      <c r="B429" s="4" t="s">
        <v>13</v>
      </c>
      <c r="C429" s="5" t="s">
        <v>14</v>
      </c>
      <c r="D429" s="32"/>
      <c r="E429" s="32"/>
    </row>
    <row r="430" spans="1:5" s="50" customFormat="1" ht="13.15" hidden="1" customHeight="1" x14ac:dyDescent="0.2">
      <c r="A430" s="146"/>
      <c r="B430" s="4" t="s">
        <v>15</v>
      </c>
      <c r="C430" s="5" t="s">
        <v>16</v>
      </c>
      <c r="D430" s="32"/>
      <c r="E430" s="32"/>
    </row>
    <row r="431" spans="1:5" s="50" customFormat="1" ht="13.15" hidden="1" customHeight="1" x14ac:dyDescent="0.2">
      <c r="A431" s="147"/>
      <c r="B431" s="7" t="s">
        <v>17</v>
      </c>
      <c r="C431" s="8"/>
      <c r="D431" s="126">
        <f>SUM(D428:D430)</f>
        <v>0</v>
      </c>
      <c r="E431" s="126">
        <f>SUM(E428:E430)</f>
        <v>1000</v>
      </c>
    </row>
    <row r="432" spans="1:5" s="50" customFormat="1" ht="13.15" hidden="1" customHeight="1" x14ac:dyDescent="0.2">
      <c r="A432" s="145">
        <v>43</v>
      </c>
      <c r="B432" s="4">
        <v>642191200</v>
      </c>
      <c r="C432" s="10" t="s">
        <v>125</v>
      </c>
      <c r="D432" s="30">
        <v>132000</v>
      </c>
      <c r="E432" s="30">
        <v>132000</v>
      </c>
    </row>
    <row r="433" spans="1:5" s="50" customFormat="1" ht="13.15" hidden="1" customHeight="1" x14ac:dyDescent="0.2">
      <c r="A433" s="146"/>
      <c r="B433" s="4">
        <v>65148</v>
      </c>
      <c r="C433" s="10" t="s">
        <v>89</v>
      </c>
      <c r="D433" s="32">
        <v>801398</v>
      </c>
      <c r="E433" s="32">
        <v>801398</v>
      </c>
    </row>
    <row r="434" spans="1:5" s="50" customFormat="1" ht="13.15" hidden="1" customHeight="1" x14ac:dyDescent="0.2">
      <c r="A434" s="146"/>
      <c r="B434" s="4" t="s">
        <v>13</v>
      </c>
      <c r="C434" s="5" t="s">
        <v>14</v>
      </c>
      <c r="D434" s="32">
        <v>5000</v>
      </c>
      <c r="E434" s="32">
        <v>133480</v>
      </c>
    </row>
    <row r="435" spans="1:5" s="50" customFormat="1" ht="13.15" hidden="1" customHeight="1" x14ac:dyDescent="0.2">
      <c r="A435" s="146"/>
      <c r="B435" s="4" t="s">
        <v>15</v>
      </c>
      <c r="C435" s="5" t="s">
        <v>16</v>
      </c>
      <c r="D435" s="32">
        <v>-4000</v>
      </c>
      <c r="E435" s="32">
        <v>-101480</v>
      </c>
    </row>
    <row r="436" spans="1:5" s="50" customFormat="1" ht="13.15" hidden="1" customHeight="1" x14ac:dyDescent="0.2">
      <c r="A436" s="147"/>
      <c r="B436" s="7" t="s">
        <v>20</v>
      </c>
      <c r="C436" s="11"/>
      <c r="D436" s="9">
        <f t="shared" ref="D436:E436" si="81">D432+D433+D434+D435</f>
        <v>934398</v>
      </c>
      <c r="E436" s="9">
        <f t="shared" si="81"/>
        <v>965398</v>
      </c>
    </row>
    <row r="437" spans="1:5" s="50" customFormat="1" ht="13.15" hidden="1" customHeight="1" x14ac:dyDescent="0.2">
      <c r="A437" s="145">
        <v>51</v>
      </c>
      <c r="B437" s="4">
        <v>632311700</v>
      </c>
      <c r="C437" s="12" t="s">
        <v>21</v>
      </c>
      <c r="D437" s="37">
        <v>0</v>
      </c>
      <c r="E437" s="37">
        <v>0</v>
      </c>
    </row>
    <row r="438" spans="1:5" s="50" customFormat="1" ht="13.15" hidden="1" customHeight="1" x14ac:dyDescent="0.2">
      <c r="A438" s="146"/>
      <c r="B438" s="4">
        <v>632411700</v>
      </c>
      <c r="C438" s="12" t="s">
        <v>22</v>
      </c>
      <c r="D438" s="32">
        <v>0</v>
      </c>
      <c r="E438" s="32">
        <v>0</v>
      </c>
    </row>
    <row r="439" spans="1:5" s="50" customFormat="1" ht="13.15" hidden="1" customHeight="1" x14ac:dyDescent="0.2">
      <c r="A439" s="146"/>
      <c r="B439" s="4" t="s">
        <v>13</v>
      </c>
      <c r="C439" s="12" t="s">
        <v>14</v>
      </c>
      <c r="D439" s="32">
        <v>0</v>
      </c>
      <c r="E439" s="32">
        <v>154932</v>
      </c>
    </row>
    <row r="440" spans="1:5" s="50" customFormat="1" ht="13.15" hidden="1" customHeight="1" x14ac:dyDescent="0.2">
      <c r="A440" s="146"/>
      <c r="B440" s="4" t="s">
        <v>15</v>
      </c>
      <c r="C440" s="12" t="s">
        <v>16</v>
      </c>
      <c r="D440" s="38">
        <v>0</v>
      </c>
      <c r="E440" s="38">
        <v>0</v>
      </c>
    </row>
    <row r="441" spans="1:5" s="50" customFormat="1" ht="8.25" hidden="1" customHeight="1" x14ac:dyDescent="0.2">
      <c r="A441" s="147"/>
      <c r="B441" s="14" t="s">
        <v>24</v>
      </c>
      <c r="C441" s="13"/>
      <c r="D441" s="9">
        <f t="shared" ref="D441:E441" si="82">D437+D438+D439+D440</f>
        <v>0</v>
      </c>
      <c r="E441" s="9">
        <f t="shared" si="82"/>
        <v>154932</v>
      </c>
    </row>
    <row r="442" spans="1:5" s="50" customFormat="1" ht="25.5" hidden="1" x14ac:dyDescent="0.2">
      <c r="A442" s="145">
        <v>559</v>
      </c>
      <c r="B442" s="93">
        <v>671110559</v>
      </c>
      <c r="C442" s="113" t="s">
        <v>28</v>
      </c>
      <c r="D442" s="111">
        <v>253749</v>
      </c>
      <c r="E442" s="111">
        <v>253749</v>
      </c>
    </row>
    <row r="443" spans="1:5" s="50" customFormat="1" ht="25.5" hidden="1" x14ac:dyDescent="0.2">
      <c r="A443" s="146"/>
      <c r="B443" s="93">
        <v>671210559</v>
      </c>
      <c r="C443" s="114" t="s">
        <v>127</v>
      </c>
      <c r="D443" s="112">
        <v>365000</v>
      </c>
      <c r="E443" s="112">
        <v>365000</v>
      </c>
    </row>
    <row r="444" spans="1:5" s="50" customFormat="1" ht="13.15" hidden="1" customHeight="1" x14ac:dyDescent="0.2">
      <c r="A444" s="147"/>
      <c r="B444" s="63" t="s">
        <v>30</v>
      </c>
      <c r="C444" s="13"/>
      <c r="D444" s="82">
        <f>D442+D443</f>
        <v>618749</v>
      </c>
      <c r="E444" s="82">
        <f t="shared" ref="E444" si="83">E442+E443</f>
        <v>618749</v>
      </c>
    </row>
    <row r="445" spans="1:5" s="50" customFormat="1" ht="25.5" hidden="1" x14ac:dyDescent="0.2">
      <c r="A445" s="145">
        <v>581</v>
      </c>
      <c r="B445" s="93">
        <v>632310581</v>
      </c>
      <c r="C445" s="109" t="s">
        <v>128</v>
      </c>
      <c r="D445" s="111">
        <v>23539</v>
      </c>
      <c r="E445" s="111">
        <v>23539</v>
      </c>
    </row>
    <row r="446" spans="1:5" s="50" customFormat="1" ht="13.15" hidden="1" customHeight="1" x14ac:dyDescent="0.2">
      <c r="A446" s="146"/>
      <c r="B446" s="62">
        <v>632410581</v>
      </c>
      <c r="C446" s="13" t="s">
        <v>136</v>
      </c>
      <c r="D446" s="32">
        <v>2176276</v>
      </c>
      <c r="E446" s="32">
        <v>2176276</v>
      </c>
    </row>
    <row r="447" spans="1:5" s="50" customFormat="1" ht="13.15" hidden="1" customHeight="1" x14ac:dyDescent="0.2">
      <c r="A447" s="147"/>
      <c r="B447" s="14" t="s">
        <v>45</v>
      </c>
      <c r="C447" s="13"/>
      <c r="D447" s="9">
        <f>D446+D445</f>
        <v>2199815</v>
      </c>
      <c r="E447" s="9">
        <f t="shared" ref="E447" si="84">E446+E445</f>
        <v>2199815</v>
      </c>
    </row>
    <row r="448" spans="1:5" s="50" customFormat="1" ht="13.15" hidden="1" customHeight="1" x14ac:dyDescent="0.2">
      <c r="A448" s="59"/>
      <c r="B448" s="76"/>
      <c r="C448" s="76" t="s">
        <v>137</v>
      </c>
      <c r="D448" s="9">
        <f>D424+D427+D436+D441+D444+D447+D431</f>
        <v>9006928</v>
      </c>
      <c r="E448" s="9">
        <f>E424+E427+E436+E441+E444+E447+E431</f>
        <v>9193860</v>
      </c>
    </row>
    <row r="449" spans="1:5" ht="13.15" hidden="1" customHeight="1" x14ac:dyDescent="0.2">
      <c r="A449" s="154" t="s">
        <v>138</v>
      </c>
      <c r="B449" s="155"/>
      <c r="C449" s="155"/>
      <c r="D449" s="79"/>
      <c r="E449" s="79"/>
    </row>
    <row r="450" spans="1:5" s="50" customFormat="1" ht="13.15" hidden="1" customHeight="1" x14ac:dyDescent="0.2">
      <c r="A450" s="145">
        <v>11</v>
      </c>
      <c r="B450" s="4">
        <v>671110011</v>
      </c>
      <c r="C450" s="5" t="s">
        <v>7</v>
      </c>
      <c r="D450" s="30">
        <v>1624100</v>
      </c>
      <c r="E450" s="30">
        <v>1659200</v>
      </c>
    </row>
    <row r="451" spans="1:5" s="50" customFormat="1" ht="22.9" hidden="1" customHeight="1" x14ac:dyDescent="0.2">
      <c r="A451" s="146"/>
      <c r="B451" s="4">
        <v>671210011</v>
      </c>
      <c r="C451" s="5" t="s">
        <v>8</v>
      </c>
      <c r="D451" s="32">
        <v>3049334</v>
      </c>
      <c r="E451" s="32">
        <v>3054234</v>
      </c>
    </row>
    <row r="452" spans="1:5" s="50" customFormat="1" ht="13.15" hidden="1" customHeight="1" x14ac:dyDescent="0.2">
      <c r="A452" s="147"/>
      <c r="B452" s="7" t="s">
        <v>10</v>
      </c>
      <c r="C452" s="8"/>
      <c r="D452" s="9">
        <f t="shared" ref="D452:E452" si="85">D450+D451</f>
        <v>4673434</v>
      </c>
      <c r="E452" s="9">
        <f t="shared" si="85"/>
        <v>4713434</v>
      </c>
    </row>
    <row r="453" spans="1:5" s="50" customFormat="1" ht="13.15" hidden="1" customHeight="1" x14ac:dyDescent="0.2">
      <c r="A453" s="145">
        <v>43</v>
      </c>
      <c r="B453" s="4">
        <v>642191200</v>
      </c>
      <c r="C453" s="10" t="s">
        <v>125</v>
      </c>
      <c r="D453" s="30">
        <v>22000</v>
      </c>
      <c r="E453" s="40">
        <v>23000</v>
      </c>
    </row>
    <row r="454" spans="1:5" s="50" customFormat="1" ht="13.15" hidden="1" customHeight="1" x14ac:dyDescent="0.2">
      <c r="A454" s="146"/>
      <c r="B454" s="4">
        <v>65148</v>
      </c>
      <c r="C454" s="10" t="s">
        <v>89</v>
      </c>
      <c r="D454" s="32">
        <v>168000</v>
      </c>
      <c r="E454" s="39">
        <v>168000</v>
      </c>
    </row>
    <row r="455" spans="1:5" s="50" customFormat="1" ht="13.15" hidden="1" customHeight="1" x14ac:dyDescent="0.2">
      <c r="A455" s="146"/>
      <c r="B455" s="4" t="s">
        <v>13</v>
      </c>
      <c r="C455" s="5" t="s">
        <v>14</v>
      </c>
      <c r="D455" s="32">
        <v>167467</v>
      </c>
      <c r="E455" s="39">
        <v>211487</v>
      </c>
    </row>
    <row r="456" spans="1:5" s="50" customFormat="1" ht="13.15" hidden="1" customHeight="1" x14ac:dyDescent="0.2">
      <c r="A456" s="146"/>
      <c r="B456" s="4" t="s">
        <v>15</v>
      </c>
      <c r="C456" s="5" t="s">
        <v>16</v>
      </c>
      <c r="D456" s="32">
        <v>-149637</v>
      </c>
      <c r="E456" s="39">
        <v>-194655</v>
      </c>
    </row>
    <row r="457" spans="1:5" s="50" customFormat="1" ht="13.15" hidden="1" customHeight="1" x14ac:dyDescent="0.2">
      <c r="A457" s="147"/>
      <c r="B457" s="7" t="s">
        <v>20</v>
      </c>
      <c r="C457" s="11"/>
      <c r="D457" s="9">
        <f t="shared" ref="D457:E457" si="86">D453+D454+D455+D456</f>
        <v>207830</v>
      </c>
      <c r="E457" s="9">
        <f t="shared" si="86"/>
        <v>207832</v>
      </c>
    </row>
    <row r="458" spans="1:5" s="50" customFormat="1" ht="13.15" hidden="1" customHeight="1" x14ac:dyDescent="0.2">
      <c r="A458" s="145">
        <v>52</v>
      </c>
      <c r="B458" s="4">
        <v>6342</v>
      </c>
      <c r="C458" s="13" t="s">
        <v>139</v>
      </c>
      <c r="D458" s="6">
        <v>130000</v>
      </c>
      <c r="E458" s="6">
        <v>130000</v>
      </c>
    </row>
    <row r="459" spans="1:5" s="50" customFormat="1" ht="13.15" hidden="1" customHeight="1" x14ac:dyDescent="0.2">
      <c r="A459" s="146"/>
      <c r="B459" s="4" t="s">
        <v>13</v>
      </c>
      <c r="C459" s="5" t="s">
        <v>14</v>
      </c>
      <c r="D459" s="6">
        <v>0</v>
      </c>
      <c r="E459" s="6">
        <v>0</v>
      </c>
    </row>
    <row r="460" spans="1:5" s="50" customFormat="1" ht="13.15" hidden="1" customHeight="1" x14ac:dyDescent="0.2">
      <c r="A460" s="146"/>
      <c r="B460" s="4" t="s">
        <v>15</v>
      </c>
      <c r="C460" s="5" t="s">
        <v>16</v>
      </c>
      <c r="D460" s="6">
        <v>0</v>
      </c>
      <c r="E460" s="6">
        <v>0</v>
      </c>
    </row>
    <row r="461" spans="1:5" s="50" customFormat="1" ht="13.15" hidden="1" customHeight="1" x14ac:dyDescent="0.2">
      <c r="A461" s="147"/>
      <c r="B461" s="14" t="s">
        <v>27</v>
      </c>
      <c r="C461" s="13"/>
      <c r="D461" s="9">
        <f t="shared" ref="D461:E461" si="87">D458+D459+D460</f>
        <v>130000</v>
      </c>
      <c r="E461" s="9">
        <f t="shared" si="87"/>
        <v>130000</v>
      </c>
    </row>
    <row r="462" spans="1:5" s="50" customFormat="1" ht="27" hidden="1" customHeight="1" x14ac:dyDescent="0.2">
      <c r="A462" s="145"/>
      <c r="B462" s="4">
        <v>632315762</v>
      </c>
      <c r="C462" s="18" t="s">
        <v>40</v>
      </c>
      <c r="D462" s="6">
        <v>0</v>
      </c>
      <c r="E462" s="6">
        <v>0</v>
      </c>
    </row>
    <row r="463" spans="1:5" s="50" customFormat="1" ht="25.15" hidden="1" customHeight="1" x14ac:dyDescent="0.2">
      <c r="A463" s="146"/>
      <c r="B463" s="4">
        <v>632415762</v>
      </c>
      <c r="C463" s="18" t="s">
        <v>41</v>
      </c>
      <c r="D463" s="6">
        <v>0</v>
      </c>
      <c r="E463" s="6">
        <v>0</v>
      </c>
    </row>
    <row r="464" spans="1:5" ht="13.15" hidden="1" customHeight="1" x14ac:dyDescent="0.2">
      <c r="A464" s="146"/>
      <c r="B464" s="14" t="s">
        <v>42</v>
      </c>
      <c r="C464" s="13"/>
      <c r="D464" s="9">
        <f t="shared" ref="D464:E464" si="88">D462+D463</f>
        <v>0</v>
      </c>
      <c r="E464" s="9">
        <f t="shared" si="88"/>
        <v>0</v>
      </c>
    </row>
    <row r="465" spans="1:5" ht="13.15" hidden="1" customHeight="1" x14ac:dyDescent="0.2">
      <c r="A465" s="147"/>
      <c r="B465" s="76"/>
      <c r="C465" s="76" t="s">
        <v>140</v>
      </c>
      <c r="D465" s="44">
        <f t="shared" ref="D465:E465" si="89">D452+D457+D461+D464</f>
        <v>5011264</v>
      </c>
      <c r="E465" s="44">
        <f t="shared" si="89"/>
        <v>5051266</v>
      </c>
    </row>
    <row r="466" spans="1:5" ht="13.15" hidden="1" customHeight="1" x14ac:dyDescent="0.2">
      <c r="A466" s="167"/>
      <c r="B466" s="168"/>
      <c r="C466" s="169"/>
      <c r="D466" s="45"/>
      <c r="E466" s="45"/>
    </row>
    <row r="467" spans="1:5" ht="13.15" hidden="1" customHeight="1" x14ac:dyDescent="0.2">
      <c r="A467" s="164" t="s">
        <v>141</v>
      </c>
      <c r="B467" s="165"/>
      <c r="C467" s="166"/>
      <c r="D467" s="68">
        <f>D62+D67+D76+D92+D115+D129+D149+D194+D225+D257+D302+D337+D356+D391+D419+D448+D465</f>
        <v>1559364543</v>
      </c>
      <c r="E467" s="68">
        <f>E62+E67+E76+E92+E115+E129+E149+E194+E225+E257+E302+E337+E356+E391+E419+E448+E465</f>
        <v>1504445216</v>
      </c>
    </row>
    <row r="468" spans="1:5" ht="13.15" customHeight="1" x14ac:dyDescent="0.2">
      <c r="A468" s="22"/>
      <c r="B468" s="22"/>
      <c r="C468" s="22"/>
      <c r="D468" s="23"/>
      <c r="E468" s="23"/>
    </row>
    <row r="469" spans="1:5" ht="13.15" customHeight="1" x14ac:dyDescent="0.2">
      <c r="B469" s="24"/>
      <c r="C469" s="24"/>
      <c r="D469" s="67"/>
      <c r="E469" s="67"/>
    </row>
    <row r="470" spans="1:5" ht="13.15" customHeight="1" x14ac:dyDescent="0.2">
      <c r="A470" s="162"/>
      <c r="B470" s="162"/>
      <c r="C470" s="162"/>
      <c r="D470" s="24"/>
      <c r="E470" s="24"/>
    </row>
    <row r="471" spans="1:5" ht="13.15" customHeight="1" x14ac:dyDescent="0.2">
      <c r="B471" s="163"/>
      <c r="C471" s="163"/>
    </row>
    <row r="472" spans="1:5" ht="12.75" x14ac:dyDescent="0.2">
      <c r="A472" s="74"/>
      <c r="B472" s="1"/>
      <c r="C472" s="1"/>
    </row>
    <row r="473" spans="1:5" ht="13.15" customHeight="1" x14ac:dyDescent="0.2">
      <c r="A473" s="74"/>
    </row>
    <row r="474" spans="1:5" ht="13.15" customHeight="1" x14ac:dyDescent="0.2">
      <c r="A474" s="74"/>
      <c r="B474" s="1"/>
      <c r="C474" s="1"/>
      <c r="D474" s="49"/>
      <c r="E474" s="49"/>
    </row>
    <row r="475" spans="1:5" ht="13.15" customHeight="1" x14ac:dyDescent="0.2">
      <c r="A475" s="74"/>
      <c r="B475" s="1"/>
      <c r="C475" s="1"/>
      <c r="D475" s="1"/>
      <c r="E475" s="1"/>
    </row>
    <row r="476" spans="1:5" ht="13.15" customHeight="1" x14ac:dyDescent="0.2">
      <c r="A476" s="74"/>
      <c r="B476" s="1"/>
      <c r="C476" s="1"/>
      <c r="D476" s="1"/>
      <c r="E476" s="1"/>
    </row>
    <row r="477" spans="1:5" ht="13.15" customHeight="1" x14ac:dyDescent="0.2">
      <c r="A477" s="74"/>
      <c r="B477" s="1"/>
      <c r="C477" s="1"/>
      <c r="D477" s="1"/>
      <c r="E477" s="1"/>
    </row>
    <row r="478" spans="1:5" ht="13.15" customHeight="1" x14ac:dyDescent="0.2">
      <c r="A478" s="74"/>
      <c r="B478" s="1"/>
      <c r="C478" s="1"/>
      <c r="D478" s="1"/>
      <c r="E478" s="1"/>
    </row>
    <row r="479" spans="1:5" ht="13.15" customHeight="1" x14ac:dyDescent="0.2">
      <c r="A479" s="74"/>
      <c r="B479" s="1"/>
      <c r="C479" s="1"/>
      <c r="D479" s="1"/>
      <c r="E479" s="1"/>
    </row>
  </sheetData>
  <mergeCells count="127">
    <mergeCell ref="A403:A408"/>
    <mergeCell ref="A409:A413"/>
    <mergeCell ref="A414:A416"/>
    <mergeCell ref="A417:A418"/>
    <mergeCell ref="A420:C420"/>
    <mergeCell ref="A421:A424"/>
    <mergeCell ref="A385:A387"/>
    <mergeCell ref="A470:C470"/>
    <mergeCell ref="B471:C471"/>
    <mergeCell ref="A450:A452"/>
    <mergeCell ref="A453:A457"/>
    <mergeCell ref="A458:A461"/>
    <mergeCell ref="A462:A465"/>
    <mergeCell ref="A466:C466"/>
    <mergeCell ref="A467:C467"/>
    <mergeCell ref="A425:A427"/>
    <mergeCell ref="A432:A436"/>
    <mergeCell ref="A437:A441"/>
    <mergeCell ref="A442:A444"/>
    <mergeCell ref="A449:C449"/>
    <mergeCell ref="A445:A447"/>
    <mergeCell ref="A428:A431"/>
    <mergeCell ref="A388:A390"/>
    <mergeCell ref="A392:C392"/>
    <mergeCell ref="A393:A395"/>
    <mergeCell ref="A396:A398"/>
    <mergeCell ref="A399:A402"/>
    <mergeCell ref="A358:A360"/>
    <mergeCell ref="A361:A363"/>
    <mergeCell ref="A364:A367"/>
    <mergeCell ref="A368:A372"/>
    <mergeCell ref="A378:A381"/>
    <mergeCell ref="A382:A384"/>
    <mergeCell ref="A338:C338"/>
    <mergeCell ref="A339:A340"/>
    <mergeCell ref="A341:A348"/>
    <mergeCell ref="A349:A352"/>
    <mergeCell ref="A353:A356"/>
    <mergeCell ref="A357:C357"/>
    <mergeCell ref="A373:A377"/>
    <mergeCell ref="A322:A326"/>
    <mergeCell ref="A327:A330"/>
    <mergeCell ref="A331:A333"/>
    <mergeCell ref="A334:A337"/>
    <mergeCell ref="A289:A291"/>
    <mergeCell ref="A292:A294"/>
    <mergeCell ref="A295:A297"/>
    <mergeCell ref="A298:A301"/>
    <mergeCell ref="A303:C303"/>
    <mergeCell ref="A304:A306"/>
    <mergeCell ref="A307:A311"/>
    <mergeCell ref="A312:A321"/>
    <mergeCell ref="A259:A262"/>
    <mergeCell ref="A263:A265"/>
    <mergeCell ref="A266:A270"/>
    <mergeCell ref="A271:A278"/>
    <mergeCell ref="A279:A283"/>
    <mergeCell ref="A284:A288"/>
    <mergeCell ref="A239:A242"/>
    <mergeCell ref="A243:A246"/>
    <mergeCell ref="A247:A249"/>
    <mergeCell ref="A250:A252"/>
    <mergeCell ref="A253:A257"/>
    <mergeCell ref="A258:C258"/>
    <mergeCell ref="A158:A162"/>
    <mergeCell ref="A219:A221"/>
    <mergeCell ref="A222:A225"/>
    <mergeCell ref="A226:C226"/>
    <mergeCell ref="A227:A230"/>
    <mergeCell ref="A231:A233"/>
    <mergeCell ref="A234:A238"/>
    <mergeCell ref="A195:C195"/>
    <mergeCell ref="A196:A198"/>
    <mergeCell ref="A199:A201"/>
    <mergeCell ref="A209:A213"/>
    <mergeCell ref="A214:A218"/>
    <mergeCell ref="A187:A190"/>
    <mergeCell ref="A191:A193"/>
    <mergeCell ref="A163:A169"/>
    <mergeCell ref="A170:A174"/>
    <mergeCell ref="A175:A179"/>
    <mergeCell ref="A185:A186"/>
    <mergeCell ref="A183:A184"/>
    <mergeCell ref="A141:A142"/>
    <mergeCell ref="A143:A149"/>
    <mergeCell ref="A150:C150"/>
    <mergeCell ref="A151:A154"/>
    <mergeCell ref="A155:A157"/>
    <mergeCell ref="A64:A67"/>
    <mergeCell ref="A68:C68"/>
    <mergeCell ref="A69:A71"/>
    <mergeCell ref="A72:A73"/>
    <mergeCell ref="A74:A76"/>
    <mergeCell ref="A77:C77"/>
    <mergeCell ref="A116:C116"/>
    <mergeCell ref="A117:A119"/>
    <mergeCell ref="A120:A124"/>
    <mergeCell ref="A125:A129"/>
    <mergeCell ref="A130:C130"/>
    <mergeCell ref="A131:A140"/>
    <mergeCell ref="A78:A81"/>
    <mergeCell ref="A93:C93"/>
    <mergeCell ref="A94:A101"/>
    <mergeCell ref="A102:A110"/>
    <mergeCell ref="A202:A208"/>
    <mergeCell ref="A111:A115"/>
    <mergeCell ref="A82:A84"/>
    <mergeCell ref="A3:C3"/>
    <mergeCell ref="A4:A7"/>
    <mergeCell ref="A8:A10"/>
    <mergeCell ref="A11:A14"/>
    <mergeCell ref="A58:A61"/>
    <mergeCell ref="A49:A52"/>
    <mergeCell ref="A53:A57"/>
    <mergeCell ref="A63:C63"/>
    <mergeCell ref="A40:A42"/>
    <mergeCell ref="A43:A45"/>
    <mergeCell ref="A46:A48"/>
    <mergeCell ref="A15:A19"/>
    <mergeCell ref="A20:A25"/>
    <mergeCell ref="A26:A30"/>
    <mergeCell ref="A31:A33"/>
    <mergeCell ref="A34:A36"/>
    <mergeCell ref="A37:A39"/>
    <mergeCell ref="A85:A88"/>
    <mergeCell ref="A89:A91"/>
    <mergeCell ref="A180:A182"/>
  </mergeCells>
  <pageMargins left="0.31496062992125984" right="0.19685039370078741" top="0.55000000000000004" bottom="0.39370078740157483" header="0.23622047244094491" footer="0.19685039370078741"/>
  <pageSetup paperSize="9" scale="86" fitToHeight="0" orientation="portrait" r:id="rId1"/>
  <headerFooter alignWithMargins="0">
    <oddHeader>&amp;CPlan prihoda Ministarstva mora, prometa i infrastrukture nakon Izmjena i dopuna Financijskog plana za 2024. godinu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065-Plan prihoda-Rebalans</vt:lpstr>
      <vt:lpstr>'065-Plan prihoda-Rebalans'!Ispis_naslova</vt:lpstr>
      <vt:lpstr>'065-Plan prihoda-Rebalans'!Podrucje_ispisa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Melita Štrbić</dc:creator>
  <cp:keywords/>
  <dc:description/>
  <cp:lastModifiedBy>Maria Mandarić</cp:lastModifiedBy>
  <cp:revision/>
  <cp:lastPrinted>2024-09-11T11:39:17Z</cp:lastPrinted>
  <dcterms:created xsi:type="dcterms:W3CDTF">2008-10-30T13:39:44Z</dcterms:created>
  <dcterms:modified xsi:type="dcterms:W3CDTF">2024-09-11T11:39:26Z</dcterms:modified>
  <cp:category/>
  <cp:contentStatus/>
</cp:coreProperties>
</file>