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luckaupravavukovar-my.sharepoint.com/personal/maria_mandaric_luv_hr/Documents/OBRAZLOŽENJA FINANC.PLANA/Obrazloženje izvršenja FP/Godišnji izvještaj 2023/"/>
    </mc:Choice>
  </mc:AlternateContent>
  <xr:revisionPtr revIDLastSave="79" documentId="13_ncr:1_{D58FD187-F36B-439C-8AE5-996036D79015}" xr6:coauthVersionLast="47" xr6:coauthVersionMax="47" xr10:uidLastSave="{0F2A39B3-5E05-4851-A679-DC7439F5A425}"/>
  <bookViews>
    <workbookView xWindow="-120" yWindow="-120" windowWidth="29040" windowHeight="15840" activeTab="2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10" r:id="rId5"/>
    <sheet name="Račun fin prema izvorima" sheetId="6" r:id="rId6"/>
    <sheet name="POSEBNI DIO" sheetId="7" r:id="rId7"/>
  </sheets>
  <externalReferences>
    <externalReference r:id="rId8"/>
  </externalReferences>
  <definedNames>
    <definedName name="_xlnm.Print_Area" localSheetId="1">' Račun prihoda i rashoda'!#REF!</definedName>
    <definedName name="_xlnm.Print_Area" localSheetId="0">SAŽETAK!#REF!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3" l="1"/>
  <c r="G11" i="3"/>
  <c r="G12" i="3"/>
  <c r="G13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9" i="3"/>
  <c r="G22" i="5"/>
  <c r="G23" i="5"/>
  <c r="G24" i="5"/>
  <c r="G25" i="5"/>
  <c r="G26" i="5"/>
  <c r="G27" i="5"/>
  <c r="G28" i="5"/>
  <c r="G29" i="5"/>
  <c r="G30" i="5"/>
  <c r="G31" i="5"/>
  <c r="G32" i="5"/>
  <c r="G33" i="5"/>
  <c r="G11" i="5"/>
  <c r="G12" i="5"/>
  <c r="G13" i="5"/>
  <c r="G14" i="5"/>
  <c r="G15" i="5"/>
  <c r="G16" i="5"/>
  <c r="G17" i="5"/>
  <c r="G18" i="5"/>
  <c r="G19" i="5"/>
  <c r="G20" i="5"/>
  <c r="G21" i="5"/>
  <c r="G10" i="5"/>
  <c r="F20" i="5"/>
  <c r="F17" i="5"/>
  <c r="F18" i="5"/>
  <c r="F14" i="5"/>
  <c r="F15" i="5"/>
  <c r="F16" i="5"/>
  <c r="F12" i="5"/>
  <c r="F13" i="5"/>
  <c r="F11" i="5"/>
  <c r="F10" i="5"/>
  <c r="H10" i="3"/>
  <c r="H11" i="3"/>
  <c r="H12" i="3"/>
  <c r="H13" i="3"/>
  <c r="H14" i="3"/>
  <c r="H18" i="3"/>
  <c r="H21" i="3"/>
  <c r="H26" i="3"/>
  <c r="H29" i="3"/>
  <c r="H30" i="3"/>
  <c r="H9" i="3"/>
  <c r="B18" i="5"/>
  <c r="B10" i="5" s="1"/>
  <c r="E18" i="5" l="1"/>
  <c r="E10" i="5"/>
  <c r="E11" i="5"/>
  <c r="F13" i="3"/>
  <c r="F9" i="3" l="1"/>
  <c r="E9" i="3"/>
  <c r="E13" i="3"/>
  <c r="D9" i="3"/>
  <c r="D11" i="3"/>
  <c r="D10" i="3" s="1"/>
  <c r="D12" i="3"/>
  <c r="D13" i="3"/>
  <c r="C9" i="3"/>
  <c r="C13" i="3"/>
  <c r="H4" i="6" l="1"/>
  <c r="G4" i="6"/>
  <c r="F4" i="6"/>
  <c r="E4" i="6"/>
  <c r="D4" i="6"/>
  <c r="C4" i="6"/>
  <c r="H4" i="10"/>
  <c r="G4" i="10"/>
  <c r="F4" i="10"/>
  <c r="E4" i="10"/>
  <c r="D4" i="10"/>
  <c r="C4" i="10"/>
  <c r="G7" i="7"/>
  <c r="F7" i="7"/>
  <c r="E7" i="7"/>
  <c r="D7" i="7"/>
  <c r="C7" i="7"/>
  <c r="I5" i="7"/>
  <c r="H5" i="7"/>
  <c r="H6" i="8"/>
  <c r="G6" i="8"/>
  <c r="F6" i="8"/>
  <c r="E6" i="8"/>
  <c r="D6" i="8"/>
  <c r="C6" i="8"/>
  <c r="H4" i="8"/>
  <c r="G4" i="8"/>
  <c r="F4" i="8"/>
  <c r="E4" i="8"/>
  <c r="C4" i="8"/>
  <c r="H37" i="3" l="1"/>
  <c r="G37" i="3"/>
  <c r="F37" i="3"/>
  <c r="E37" i="3"/>
  <c r="D37" i="3"/>
  <c r="C37" i="3"/>
  <c r="H35" i="3"/>
  <c r="G35" i="3"/>
  <c r="F35" i="3"/>
  <c r="E35" i="3"/>
  <c r="C35" i="3"/>
  <c r="F7" i="3"/>
  <c r="E7" i="3"/>
  <c r="C7" i="3"/>
  <c r="L26" i="1"/>
  <c r="K26" i="1"/>
  <c r="L25" i="1"/>
  <c r="K25" i="1"/>
  <c r="J23" i="1"/>
  <c r="I23" i="1"/>
  <c r="H23" i="1"/>
  <c r="G23" i="1"/>
  <c r="J22" i="1"/>
  <c r="I22" i="1"/>
  <c r="H22" i="1"/>
  <c r="G22" i="1"/>
  <c r="J15" i="1"/>
  <c r="I15" i="1"/>
  <c r="H15" i="1"/>
  <c r="G15" i="1"/>
  <c r="J14" i="1"/>
  <c r="I14" i="1"/>
  <c r="H14" i="1"/>
  <c r="G14" i="1"/>
  <c r="G16" i="1" s="1"/>
  <c r="J12" i="1"/>
  <c r="K12" i="1" s="1"/>
  <c r="I12" i="1"/>
  <c r="L12" i="1" s="1"/>
  <c r="H12" i="1"/>
  <c r="G12" i="1"/>
  <c r="J11" i="1"/>
  <c r="I11" i="1"/>
  <c r="H11" i="1"/>
  <c r="G11" i="1"/>
  <c r="G13" i="1" s="1"/>
  <c r="G17" i="1" s="1"/>
  <c r="L9" i="1"/>
  <c r="L20" i="1" s="1"/>
  <c r="K9" i="1"/>
  <c r="K20" i="1" s="1"/>
  <c r="J9" i="1"/>
  <c r="J20" i="1" s="1"/>
  <c r="I9" i="1"/>
  <c r="I20" i="1" s="1"/>
  <c r="H20" i="1"/>
  <c r="G9" i="1"/>
  <c r="G20" i="1" s="1"/>
  <c r="G4" i="5"/>
  <c r="F4" i="5"/>
  <c r="E4" i="5"/>
  <c r="D4" i="5"/>
  <c r="B4" i="5"/>
  <c r="L14" i="1" l="1"/>
  <c r="I16" i="1"/>
  <c r="J24" i="1"/>
  <c r="L15" i="1"/>
  <c r="L23" i="1"/>
  <c r="H13" i="1"/>
  <c r="H16" i="1"/>
  <c r="G24" i="1"/>
  <c r="G27" i="1" s="1"/>
  <c r="G28" i="1" s="1"/>
  <c r="I13" i="1"/>
  <c r="I17" i="1" s="1"/>
  <c r="I28" i="1" s="1"/>
  <c r="H24" i="1"/>
  <c r="H27" i="1" s="1"/>
  <c r="J13" i="1"/>
  <c r="K13" i="1" s="1"/>
  <c r="I24" i="1"/>
  <c r="I27" i="1" s="1"/>
  <c r="J27" i="1"/>
  <c r="L24" i="1"/>
  <c r="J16" i="1"/>
  <c r="K23" i="1"/>
  <c r="K11" i="1"/>
  <c r="K15" i="1"/>
  <c r="K22" i="1"/>
  <c r="L11" i="1"/>
  <c r="L22" i="1"/>
  <c r="K14" i="1"/>
  <c r="L13" i="1" l="1"/>
  <c r="K24" i="1"/>
  <c r="H17" i="1"/>
  <c r="H28" i="1" s="1"/>
  <c r="L16" i="1"/>
  <c r="K16" i="1"/>
  <c r="L27" i="1"/>
  <c r="K27" i="1"/>
  <c r="J17" i="1"/>
  <c r="J28" i="1" l="1"/>
  <c r="K17" i="1"/>
  <c r="L17" i="1"/>
</calcChain>
</file>

<file path=xl/sharedStrings.xml><?xml version="1.0" encoding="utf-8"?>
<sst xmlns="http://schemas.openxmlformats.org/spreadsheetml/2006/main" count="1089" uniqueCount="262">
  <si>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</si>
  <si>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</si>
  <si>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</si>
  <si>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</si>
  <si>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</si>
  <si>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</si>
  <si>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</si>
  <si>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</si>
  <si>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</si>
  <si>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II. POSEBNI DIO</t>
  </si>
  <si>
    <t>I. OPĆI DIO</t>
  </si>
  <si>
    <t>Materijalni rashodi</t>
  </si>
  <si>
    <t>PRIJENOS SREDSTAVA IZ PRETHODNE GODINE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</si>
  <si>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</si>
  <si>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</si>
  <si>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</si>
  <si>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</si>
  <si>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</si>
  <si>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</si>
  <si>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</si>
  <si>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</si>
  <si>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</si>
  <si>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</si>
  <si>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</si>
  <si>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 te pruženih usluga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</si>
  <si>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</si>
  <si>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</si>
  <si>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</si>
  <si>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</si>
  <si>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</si>
  <si>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</si>
  <si>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</si>
  <si>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</si>
  <si>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</si>
  <si>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>IZVJEŠTAJ RAČUNA FINANCIRANJA PREMA IZVORIMA FINANCIRANJA</t>
  </si>
  <si>
    <t>UKUPNO RASHODI</t>
  </si>
  <si>
    <t>RAZLIKA PRIMITAKA I IZDATAKA</t>
  </si>
  <si>
    <t>SAŽETAK  RAČUNA PRIHODA I RASHODA I RAČUNA FINANCIRANJA</t>
  </si>
  <si>
    <t xml:space="preserve"> RAČUN PRIHODA I RASHODA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</si>
  <si>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</si>
  <si>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</si>
  <si>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</si>
  <si>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</si>
  <si>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</si>
  <si>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</si>
  <si>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IZVRŠENJE FINANCIJSKOG PLANA PRORAČUNSKOG KORISNIKA DRŽAVNOG PRORAČUNA
ZA PRVO POLUGODIŠTE 2023. GODINE</t>
  </si>
  <si>
    <t/>
  </si>
  <si>
    <t>Ostvarenje/Izvršenje 
01.2022. - 12.2022.</t>
  </si>
  <si>
    <t>Izvorni plan ili Rebalans 
2023.</t>
  </si>
  <si>
    <t>Tekući plan 
2023.</t>
  </si>
  <si>
    <t>Ostvarenje/Izvršenje 
01.2023. - 12.2023.</t>
  </si>
  <si>
    <t>Indeks
(5)/(2)</t>
  </si>
  <si>
    <t>Indeks
(5)/(4)</t>
  </si>
  <si>
    <t>Prihodi i rashodi</t>
  </si>
  <si>
    <t>EUR</t>
  </si>
  <si>
    <t>PRIHODI</t>
  </si>
  <si>
    <t>4 Prihodi za posebne namjene</t>
  </si>
  <si>
    <t>43 Ostali prihodi za posebne namjene</t>
  </si>
  <si>
    <t>5 Pomoći</t>
  </si>
  <si>
    <t>51 Pomoći EU</t>
  </si>
  <si>
    <t>55 Refundacije iz pomoći EU</t>
  </si>
  <si>
    <t>58 Instrumenti EU nove generacije</t>
  </si>
  <si>
    <t>RASHODI</t>
  </si>
  <si>
    <t>UKUPNI PRIHODI</t>
  </si>
  <si>
    <t>6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</si>
  <si>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</si>
  <si>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</si>
  <si>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</si>
  <si>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</si>
  <si>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</si>
  <si>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</si>
  <si>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</si>
  <si>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</si>
  <si>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64</t>
  </si>
  <si>
    <t>Prihodi od imovine</t>
  </si>
  <si>
    <t>642</t>
  </si>
  <si>
    <t>Prihodi od nefinancijske imovine</t>
  </si>
  <si>
    <t>6421</t>
  </si>
  <si>
    <t>Naknade za koncesije</t>
  </si>
  <si>
    <t>65</t>
  </si>
  <si>
    <t>Prihodi od upravnih i administrativnih pristojbi, pristojbi po posebnim propisima i naknada</t>
  </si>
  <si>
    <t>651</t>
  </si>
  <si>
    <t>Upravne i administrativne pristojbe</t>
  </si>
  <si>
    <t>6514</t>
  </si>
  <si>
    <t>Ostale pristojbe i naknade</t>
  </si>
  <si>
    <t>652</t>
  </si>
  <si>
    <t>Prihodi po posebnim propisima</t>
  </si>
  <si>
    <t>6526</t>
  </si>
  <si>
    <t>Ostali nespomenuti prihodi</t>
  </si>
  <si>
    <t>66</t>
  </si>
  <si>
    <t>Prihodi od prodaje proizvoda i robe te pruženih usluga i prihodi od donacija</t>
  </si>
  <si>
    <t>661</t>
  </si>
  <si>
    <t>6615</t>
  </si>
  <si>
    <t>Prihodi od pruženih usluga</t>
  </si>
  <si>
    <t>UKUPNI RASHODI</t>
  </si>
  <si>
    <t>Stavka izdat./prih.</t>
  </si>
  <si>
    <t>EKONOMSKA KLASIFIKACIJA</t>
  </si>
  <si>
    <t>ODLJEV</t>
  </si>
  <si>
    <t>3</t>
  </si>
  <si>
    <t>31</t>
  </si>
  <si>
    <t>311</t>
  </si>
  <si>
    <t>3111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</si>
  <si>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</si>
  <si>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</si>
  <si>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</si>
  <si>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</si>
  <si>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</si>
  <si>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</si>
  <si>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</si>
  <si>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</si>
  <si>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</si>
  <si>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</si>
  <si>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321</t>
  </si>
  <si>
    <t>3211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</si>
  <si>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</si>
  <si>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</si>
  <si>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</si>
  <si>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</si>
  <si>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</si>
  <si>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</si>
  <si>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</si>
  <si>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</si>
  <si>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</si>
  <si>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</si>
  <si>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</si>
  <si>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</si>
  <si>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</si>
  <si>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</si>
  <si>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</si>
  <si>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</si>
  <si>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</si>
  <si>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</si>
  <si>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</si>
  <si>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</si>
  <si>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</si>
  <si>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</si>
  <si>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</si>
  <si>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</si>
  <si>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</si>
  <si>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</si>
  <si>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</si>
  <si>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</si>
  <si>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</si>
  <si>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</si>
  <si>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</si>
  <si>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</si>
  <si>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</si>
  <si>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</si>
  <si>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</si>
  <si>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</si>
  <si>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</si>
  <si>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</si>
  <si>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</si>
  <si>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</si>
  <si>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</si>
  <si>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</si>
  <si>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</si>
  <si>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</si>
  <si>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</si>
  <si>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</si>
  <si>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</si>
  <si>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</si>
  <si>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</si>
  <si>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</si>
  <si>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</si>
  <si>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</si>
  <si>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</si>
  <si>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</si>
  <si>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</si>
  <si>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</si>
  <si>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</si>
  <si>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</si>
  <si>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</si>
  <si>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</si>
  <si>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</si>
  <si>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38</t>
  </si>
  <si>
    <t>Ostali rashodi</t>
  </si>
  <si>
    <t>4</t>
  </si>
  <si>
    <t>41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</si>
  <si>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</si>
  <si>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</si>
  <si>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</si>
  <si>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</si>
  <si>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</si>
  <si>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</si>
  <si>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4214</t>
  </si>
  <si>
    <t>Ostali građevinski objekti</t>
  </si>
  <si>
    <t>422</t>
  </si>
  <si>
    <t>Postrojenja i oprema</t>
  </si>
  <si>
    <t>4221</t>
  </si>
  <si>
    <t>Uredska oprema i namještaj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</si>
  <si>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</si>
  <si>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</si>
  <si>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</si>
  <si>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</si>
  <si>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</si>
  <si>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</si>
  <si>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</t>
  </si>
  <si>
    <t>Rashodi za dodatna ulaganja na nefinancijskoj imovini</t>
  </si>
  <si>
    <t>451</t>
  </si>
  <si>
    <t>Dodatna ulaganja na građevinskim objektima</t>
  </si>
  <si>
    <t>4511</t>
  </si>
  <si>
    <t>Funkcijska klasifikacija</t>
  </si>
  <si>
    <t>04</t>
  </si>
  <si>
    <t>Ekonomski poslovi</t>
  </si>
  <si>
    <t>045</t>
  </si>
  <si>
    <t>Promet</t>
  </si>
  <si>
    <t>INDEKS
(4)/(3)</t>
  </si>
  <si>
    <t>Glava (O2) (t)</t>
  </si>
  <si>
    <t>HR dugi tekst 1. dio</t>
  </si>
  <si>
    <t>Ukupni rezultat</t>
  </si>
  <si>
    <t>51280</t>
  </si>
  <si>
    <t>Javna ustanova Lučka uprava Vukovar</t>
  </si>
  <si>
    <t>PROMET, PROMETNA INFRASTRUKTURA I KOMUNIKACIJE</t>
  </si>
  <si>
    <t>PRIPREMA I PROVEDBA PROJEKATA SUFINANCIRANIH SREDSTVIMA FONDOVA EU</t>
  </si>
  <si>
    <t>PRIPREMA I PROVEDBA PROJEKATA SUFINANCIRANIH SREDSTVIMA FOND</t>
  </si>
  <si>
    <t>K930006</t>
  </si>
  <si>
    <t>NPOO - C1.4. R3-I4 OPREMANJE LUKA I PRISTANIŠTA INFRASTRUKTUROM ZA ZBRINJAVANJE OTPADA - LU VUKOVAR</t>
  </si>
  <si>
    <t>NPOO - C1.4. R3-I4 OPREMANJE LUKA I PRISTANIŠTA INFRASTRUKTU</t>
  </si>
  <si>
    <t>11</t>
  </si>
  <si>
    <t>Opći prihodi i primici</t>
  </si>
  <si>
    <t>581</t>
  </si>
  <si>
    <t>Mehanizam za oporavak i otpornost</t>
  </si>
  <si>
    <t>3115</t>
  </si>
  <si>
    <t>RAZVOJ UNUTARNJE PLOVIDBE</t>
  </si>
  <si>
    <t>A930001</t>
  </si>
  <si>
    <t>ADMINISTRACIJA I UPRAVLJANJE</t>
  </si>
  <si>
    <t>Vlastiti prihodi</t>
  </si>
  <si>
    <t>43</t>
  </si>
  <si>
    <t>Ostali prihodi za posebne namjene</t>
  </si>
  <si>
    <t>A930002</t>
  </si>
  <si>
    <t>GRADNJA I ODRŽAVANJE</t>
  </si>
  <si>
    <t>K930004</t>
  </si>
  <si>
    <t>CEF 2014-2020 - PRIPREMA FAIRWAY 2 RADOVA NA KORIDORU RAJNA-DUNAV - PRIVEZIŠTA</t>
  </si>
  <si>
    <t>CEF 2014-2020 - PRIPREMA FAIRWAY 2 RADOVA NA KORIDORU RAJNA-</t>
  </si>
  <si>
    <t>12</t>
  </si>
  <si>
    <t>Sredstva učešća za pomoći</t>
  </si>
  <si>
    <t>559</t>
  </si>
  <si>
    <t>Ostale refundacije iz sredstava EU</t>
  </si>
  <si>
    <t>K930005</t>
  </si>
  <si>
    <t>CEF - PRIPREMA PROJEKTNE DOKUMENTACIJE ZA IZGRADNJU VERTIKALNE OBALE U LUCI VUKOVAR</t>
  </si>
  <si>
    <t>CEF - PRIPREMA PROJEKTNE DOKUMENTACIJE ZA IZGRADNJU VERTIKAL</t>
  </si>
  <si>
    <t>51</t>
  </si>
  <si>
    <t>Pomoći EU</t>
  </si>
  <si>
    <t>K930007</t>
  </si>
  <si>
    <t>CEF - FAIRWAY DANUBE II - BUDUĆI KORACI ZA UNAPRJEĐENJE PLOVIDBE NA DUNAVU</t>
  </si>
  <si>
    <t>CEF - FAIRWAY DANUBE II - BUDUĆI KORACI ZA UNAPRJEĐENJE PLOV</t>
  </si>
  <si>
    <t>T930003</t>
  </si>
  <si>
    <t>INTERREG DIONYSUS - INTEGRACIJA DUNAVSKE REGIJE U PAMETAN I ODRŽIV MULTIMODALNI I INTERMODALNI TRANSPORTNI LANAC</t>
  </si>
  <si>
    <t>INTERREG DIONYSUS - INTEGRACIJA DUNAVSKE REGIJE U PAMETAN I</t>
  </si>
  <si>
    <t>IZVJEŠTAJ RAČUNA FINANCIRANJA PREMA EKONOMSKOJ KLASIFIKACIJI</t>
  </si>
  <si>
    <t>REBALANS 2023.</t>
  </si>
  <si>
    <t>Prihodi iz proračuna</t>
  </si>
  <si>
    <t>Prihodi iz nadležnog proračuna za financiranje rashoda</t>
  </si>
  <si>
    <t>Prihodi od nadležnog proračuna za financiranje izdataka</t>
  </si>
  <si>
    <t>Napomena:  Iznosi u stupcu "OSTVARENJE/IZVRŠENJE N-1." preračunavaju se iz kuna u eure prema fiksnom tečaju konverzije (1 EUR=7,53450 kuna) i po pravilima za preračunavanje i zaokruživanje.</t>
  </si>
  <si>
    <t>Napomena : Iznosi u stupcima "OSTVARENJE/IZVRŠENJE N-1." i "OSTVARENJE/IZVRŠENJE N." iskazuju se na dvije decimale.</t>
  </si>
  <si>
    <t xml:space="preserve">Napomena : "N" označava razdoblje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</si>
  <si>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</si>
  <si>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</si>
  <si>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INDEKS (5)/(4)</t>
  </si>
  <si>
    <t>INDEKS (5)/(2)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</si>
</sst>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  <charset val="238"/>
    </font>
    <font>
      <b/>
      <sz val="10"/>
      <color indexed="44"/>
      <name val="Arial"/>
      <family val="2"/>
      <charset val="238"/>
    </font>
    <font>
      <sz val="10"/>
      <color indexed="44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0"/>
      <color rgb="FF99CCFF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name val="Arial"/>
      <family val="2"/>
    </font>
    <font>
      <sz val="8"/>
      <name val="Times New Roman"/>
      <family val="1"/>
    </font>
    <font>
      <b/>
      <sz val="10"/>
      <color rgb="FF000000"/>
      <name val="Arial"/>
      <family val="2"/>
      <charset val="238"/>
    </font>
    <font>
      <sz val="10"/>
      <color indexed="8"/>
      <name val="Arial"/>
      <family val="2"/>
    </font>
    <font>
      <sz val="8"/>
      <name val="Times New Roman"/>
      <family val="1"/>
      <charset val="238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675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B7CFE8"/>
        <bgColor rgb="FF000000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8">
    <xf numFmtId="0" fontId="0" fillId="0" borderId="0"/>
    <xf numFmtId="0" fontId="3" fillId="0" borderId="0"/>
    <xf numFmtId="0" fontId="13" fillId="0" borderId="0"/>
    <xf numFmtId="0" fontId="7" fillId="4" borderId="6" applyNumberFormat="0" applyProtection="0">
      <alignment horizontal="left" vertical="center" indent="1"/>
    </xf>
    <xf numFmtId="0" fontId="6" fillId="5" borderId="6" applyNumberFormat="0" applyProtection="0">
      <alignment horizontal="left" vertical="center" indent="1"/>
    </xf>
    <xf numFmtId="0" fontId="19" fillId="4" borderId="6" applyNumberFormat="0" applyProtection="0">
      <alignment horizontal="center" vertical="center"/>
    </xf>
    <xf numFmtId="0" fontId="21" fillId="0" borderId="6" applyNumberFormat="0" applyProtection="0">
      <alignment horizontal="left" vertical="center" wrapText="1" justifyLastLine="1"/>
    </xf>
    <xf numFmtId="4" fontId="22" fillId="0" borderId="6" applyNumberFormat="0" applyProtection="0">
      <alignment horizontal="right" vertical="center"/>
    </xf>
    <xf numFmtId="0" fontId="21" fillId="0" borderId="6" applyNumberFormat="0" applyProtection="0">
      <alignment horizontal="left" vertical="center" wrapText="1"/>
    </xf>
    <xf numFmtId="0" fontId="21" fillId="0" borderId="6" applyNumberFormat="0" applyProtection="0">
      <alignment horizontal="left" vertical="center" wrapText="1"/>
    </xf>
    <xf numFmtId="4" fontId="29" fillId="6" borderId="7" applyNumberFormat="0" applyProtection="0">
      <alignment vertical="center"/>
    </xf>
    <xf numFmtId="0" fontId="29" fillId="7" borderId="7" applyNumberFormat="0" applyProtection="0">
      <alignment horizontal="left" vertical="center" indent="1" justifyLastLine="1"/>
    </xf>
    <xf numFmtId="4" fontId="32" fillId="8" borderId="6" applyNumberFormat="0" applyProtection="0">
      <alignment horizontal="left" vertical="center" indent="1"/>
    </xf>
    <xf numFmtId="0" fontId="18" fillId="10" borderId="6" applyNumberFormat="0" applyProtection="0">
      <alignment horizontal="left" vertical="center" indent="1"/>
    </xf>
    <xf numFmtId="0" fontId="6" fillId="0" borderId="0"/>
    <xf numFmtId="0" fontId="7" fillId="4" borderId="6" applyNumberFormat="0" applyProtection="0">
      <alignment horizontal="left" vertical="center" indent="1"/>
    </xf>
    <xf numFmtId="4" fontId="32" fillId="8" borderId="6" applyNumberFormat="0" applyProtection="0">
      <alignment vertical="center"/>
    </xf>
    <xf numFmtId="4" fontId="35" fillId="11" borderId="6" applyNumberFormat="0" applyProtection="0">
      <alignment horizontal="right" vertical="center"/>
    </xf>
  </cellStyleXfs>
  <cellXfs count="180">
    <xf numFmtId="0" fontId="0" fillId="0" borderId="0" xfId="0"/>
    <xf numFmtId="0" fontId="0" fillId="0" borderId="3" xfId="0" applyBorder="1"/>
    <xf numFmtId="0" fontId="9" fillId="0" borderId="0" xfId="0" applyFont="1" applyAlignment="1">
      <alignment vertical="top" wrapText="1"/>
    </xf>
    <xf numFmtId="0" fontId="4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7" fillId="3" borderId="2" xfId="2" applyFont="1" applyFill="1" applyBorder="1" applyAlignment="1">
      <alignment vertical="center"/>
    </xf>
    <xf numFmtId="0" fontId="14" fillId="0" borderId="0" xfId="2" applyFont="1" applyAlignment="1">
      <alignment horizontal="center" vertical="center" wrapText="1"/>
    </xf>
    <xf numFmtId="4" fontId="4" fillId="0" borderId="0" xfId="2" applyNumberFormat="1" applyFont="1" applyAlignment="1">
      <alignment horizontal="center" vertical="center" wrapText="1"/>
    </xf>
    <xf numFmtId="4" fontId="5" fillId="0" borderId="3" xfId="2" quotePrefix="1" applyNumberFormat="1" applyFont="1" applyBorder="1" applyAlignment="1">
      <alignment horizontal="center" vertical="center" wrapText="1"/>
    </xf>
    <xf numFmtId="3" fontId="10" fillId="2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>
      <alignment vertical="center" wrapText="1"/>
    </xf>
    <xf numFmtId="4" fontId="7" fillId="3" borderId="3" xfId="2" applyNumberFormat="1" applyFont="1" applyFill="1" applyBorder="1" applyAlignment="1">
      <alignment vertical="center"/>
    </xf>
    <xf numFmtId="4" fontId="7" fillId="3" borderId="3" xfId="2" applyNumberFormat="1" applyFont="1" applyFill="1" applyBorder="1" applyAlignment="1">
      <alignment vertical="center" wrapText="1"/>
    </xf>
    <xf numFmtId="4" fontId="14" fillId="0" borderId="0" xfId="2" applyNumberFormat="1" applyFont="1" applyAlignment="1">
      <alignment horizontal="center" vertical="center" wrapText="1"/>
    </xf>
    <xf numFmtId="4" fontId="0" fillId="0" borderId="0" xfId="0" applyNumberFormat="1"/>
    <xf numFmtId="3" fontId="4" fillId="0" borderId="0" xfId="2" applyNumberFormat="1" applyFont="1" applyAlignment="1">
      <alignment horizontal="center" vertical="center" wrapText="1"/>
    </xf>
    <xf numFmtId="3" fontId="7" fillId="0" borderId="3" xfId="2" applyNumberFormat="1" applyFont="1" applyBorder="1" applyAlignment="1">
      <alignment vertical="center" wrapText="1"/>
    </xf>
    <xf numFmtId="3" fontId="7" fillId="3" borderId="3" xfId="2" applyNumberFormat="1" applyFont="1" applyFill="1" applyBorder="1" applyAlignment="1">
      <alignment vertical="center"/>
    </xf>
    <xf numFmtId="3" fontId="7" fillId="3" borderId="3" xfId="2" applyNumberFormat="1" applyFont="1" applyFill="1" applyBorder="1" applyAlignment="1">
      <alignment vertical="center" wrapText="1"/>
    </xf>
    <xf numFmtId="3" fontId="14" fillId="0" borderId="0" xfId="2" applyNumberFormat="1" applyFont="1" applyAlignment="1">
      <alignment horizontal="center" vertical="center" wrapText="1"/>
    </xf>
    <xf numFmtId="3" fontId="0" fillId="0" borderId="0" xfId="0" applyNumberFormat="1"/>
    <xf numFmtId="4" fontId="10" fillId="2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right" vertical="center" wrapText="1"/>
    </xf>
    <xf numFmtId="4" fontId="5" fillId="3" borderId="3" xfId="2" applyNumberFormat="1" applyFont="1" applyFill="1" applyBorder="1" applyAlignment="1">
      <alignment horizontal="right"/>
    </xf>
    <xf numFmtId="4" fontId="5" fillId="0" borderId="3" xfId="2" applyNumberFormat="1" applyFont="1" applyBorder="1" applyAlignment="1">
      <alignment horizontal="right"/>
    </xf>
    <xf numFmtId="4" fontId="3" fillId="0" borderId="0" xfId="2" applyNumberFormat="1" applyFont="1"/>
    <xf numFmtId="4" fontId="5" fillId="0" borderId="3" xfId="2" applyNumberFormat="1" applyFont="1" applyBorder="1" applyAlignment="1">
      <alignment horizontal="right" vertical="center"/>
    </xf>
    <xf numFmtId="4" fontId="5" fillId="3" borderId="3" xfId="2" applyNumberFormat="1" applyFont="1" applyFill="1" applyBorder="1" applyAlignment="1">
      <alignment horizontal="right" vertical="center" wrapText="1"/>
    </xf>
    <xf numFmtId="4" fontId="2" fillId="0" borderId="0" xfId="2" applyNumberFormat="1" applyFont="1" applyAlignment="1">
      <alignment horizontal="center" vertical="center" wrapText="1"/>
    </xf>
    <xf numFmtId="3" fontId="2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4" fillId="0" borderId="0" xfId="2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6" fillId="0" borderId="0" xfId="3" quotePrefix="1" applyNumberFormat="1" applyFont="1" applyFill="1" applyBorder="1">
      <alignment horizontal="left" vertical="center" indent="1"/>
    </xf>
    <xf numFmtId="0" fontId="6" fillId="0" borderId="0" xfId="4" quotePrefix="1" applyFill="1" applyBorder="1" applyAlignment="1">
      <alignment horizontal="left" vertical="center" wrapText="1" indent="1"/>
    </xf>
    <xf numFmtId="0" fontId="6" fillId="0" borderId="0" xfId="0" applyFont="1"/>
    <xf numFmtId="0" fontId="18" fillId="0" borderId="0" xfId="0" applyFont="1"/>
    <xf numFmtId="0" fontId="21" fillId="0" borderId="0" xfId="6" quotePrefix="1" applyBorder="1" applyAlignment="1">
      <alignment horizontal="left" vertical="center" wrapText="1" indent="2" justifyLastLine="1"/>
    </xf>
    <xf numFmtId="0" fontId="7" fillId="0" borderId="0" xfId="0" applyFont="1"/>
    <xf numFmtId="0" fontId="21" fillId="0" borderId="0" xfId="0" applyFont="1"/>
    <xf numFmtId="4" fontId="22" fillId="0" borderId="0" xfId="7" applyNumberFormat="1" applyBorder="1">
      <alignment horizontal="right" vertical="center"/>
    </xf>
    <xf numFmtId="3" fontId="22" fillId="0" borderId="0" xfId="7" applyNumberFormat="1" applyBorder="1">
      <alignment horizontal="right" vertical="center"/>
    </xf>
    <xf numFmtId="0" fontId="22" fillId="0" borderId="0" xfId="7" applyNumberFormat="1" applyBorder="1">
      <alignment horizontal="right" vertical="center"/>
    </xf>
    <xf numFmtId="0" fontId="16" fillId="0" borderId="0" xfId="0" applyFont="1" applyAlignment="1">
      <alignment wrapText="1"/>
    </xf>
    <xf numFmtId="4" fontId="16" fillId="0" borderId="0" xfId="0" applyNumberFormat="1" applyFont="1"/>
    <xf numFmtId="3" fontId="16" fillId="0" borderId="0" xfId="0" applyNumberFormat="1" applyFont="1"/>
    <xf numFmtId="0" fontId="25" fillId="0" borderId="0" xfId="2" applyFont="1" applyAlignment="1">
      <alignment horizontal="center" vertical="center" wrapText="1"/>
    </xf>
    <xf numFmtId="0" fontId="12" fillId="0" borderId="0" xfId="2" applyFont="1" applyAlignment="1">
      <alignment vertical="center" wrapText="1"/>
    </xf>
    <xf numFmtId="4" fontId="27" fillId="0" borderId="0" xfId="7" applyNumberFormat="1" applyFont="1" applyBorder="1">
      <alignment horizontal="right" vertical="center"/>
    </xf>
    <xf numFmtId="3" fontId="27" fillId="0" borderId="0" xfId="7" applyNumberFormat="1" applyFont="1" applyBorder="1">
      <alignment horizontal="right" vertical="center"/>
    </xf>
    <xf numFmtId="0" fontId="27" fillId="0" borderId="0" xfId="7" applyNumberFormat="1" applyFont="1" applyBorder="1">
      <alignment horizontal="right" vertical="center"/>
    </xf>
    <xf numFmtId="4" fontId="15" fillId="0" borderId="0" xfId="2" applyNumberFormat="1" applyFont="1" applyAlignment="1">
      <alignment horizontal="center" vertical="center" wrapText="1"/>
    </xf>
    <xf numFmtId="3" fontId="1" fillId="0" borderId="0" xfId="2" applyNumberFormat="1" applyFont="1" applyAlignment="1">
      <alignment horizontal="center" vertical="center"/>
    </xf>
    <xf numFmtId="4" fontId="8" fillId="0" borderId="0" xfId="2" applyNumberFormat="1" applyFont="1" applyAlignment="1">
      <alignment horizontal="right" vertical="center"/>
    </xf>
    <xf numFmtId="0" fontId="7" fillId="3" borderId="1" xfId="2" applyFont="1" applyFill="1" applyBorder="1" applyAlignment="1">
      <alignment vertical="center"/>
    </xf>
    <xf numFmtId="0" fontId="7" fillId="3" borderId="4" xfId="2" applyFont="1" applyFill="1" applyBorder="1" applyAlignment="1">
      <alignment vertical="center"/>
    </xf>
    <xf numFmtId="0" fontId="7" fillId="0" borderId="0" xfId="3" quotePrefix="1" applyNumberFormat="1" applyFill="1" applyBorder="1">
      <alignment horizontal="left" vertical="center" indent="1"/>
    </xf>
    <xf numFmtId="0" fontId="19" fillId="0" borderId="0" xfId="5" quotePrefix="1" applyFill="1" applyBorder="1">
      <alignment horizontal="center" vertical="center"/>
    </xf>
    <xf numFmtId="0" fontId="21" fillId="0" borderId="0" xfId="6" quotePrefix="1" applyBorder="1">
      <alignment horizontal="left" vertical="center" wrapText="1" justifyLastLine="1"/>
    </xf>
    <xf numFmtId="0" fontId="18" fillId="0" borderId="0" xfId="8" quotePrefix="1" applyFont="1" applyBorder="1" applyAlignment="1">
      <alignment horizontal="left" vertical="center" wrapText="1" indent="3"/>
    </xf>
    <xf numFmtId="0" fontId="18" fillId="0" borderId="0" xfId="8" quotePrefix="1" applyFont="1" applyBorder="1">
      <alignment horizontal="left" vertical="center" wrapText="1"/>
    </xf>
    <xf numFmtId="0" fontId="30" fillId="0" borderId="3" xfId="0" applyFont="1" applyBorder="1" applyAlignment="1">
      <alignment horizontal="center" vertical="center"/>
    </xf>
    <xf numFmtId="3" fontId="21" fillId="0" borderId="3" xfId="0" applyNumberFormat="1" applyFont="1" applyBorder="1" applyAlignment="1">
      <alignment vertical="top" wrapText="1" justifyLastLine="1"/>
    </xf>
    <xf numFmtId="4" fontId="5" fillId="0" borderId="3" xfId="10" applyNumberFormat="1" applyFont="1" applyFill="1" applyBorder="1">
      <alignment vertical="center"/>
    </xf>
    <xf numFmtId="0" fontId="7" fillId="0" borderId="3" xfId="3" quotePrefix="1" applyNumberFormat="1" applyFill="1" applyBorder="1">
      <alignment horizontal="left" vertical="center" indent="1"/>
    </xf>
    <xf numFmtId="0" fontId="6" fillId="0" borderId="3" xfId="4" quotePrefix="1" applyFill="1" applyBorder="1" applyAlignment="1">
      <alignment horizontal="left" vertical="center" wrapText="1" indent="1"/>
    </xf>
    <xf numFmtId="0" fontId="19" fillId="0" borderId="3" xfId="5" quotePrefix="1" applyFill="1" applyBorder="1">
      <alignment horizontal="center" vertical="center"/>
    </xf>
    <xf numFmtId="0" fontId="21" fillId="0" borderId="3" xfId="6" quotePrefix="1" applyBorder="1" applyAlignment="1">
      <alignment horizontal="left" vertical="center" wrapText="1" indent="2" justifyLastLine="1"/>
    </xf>
    <xf numFmtId="0" fontId="21" fillId="0" borderId="3" xfId="6" quotePrefix="1" applyBorder="1">
      <alignment horizontal="left" vertical="center" wrapText="1" justifyLastLine="1"/>
    </xf>
    <xf numFmtId="4" fontId="22" fillId="0" borderId="3" xfId="7" applyNumberFormat="1" applyBorder="1">
      <alignment horizontal="right" vertical="center"/>
    </xf>
    <xf numFmtId="3" fontId="22" fillId="0" borderId="3" xfId="7" applyNumberFormat="1" applyBorder="1">
      <alignment horizontal="right" vertical="center"/>
    </xf>
    <xf numFmtId="0" fontId="21" fillId="0" borderId="3" xfId="8" quotePrefix="1" applyBorder="1" applyAlignment="1">
      <alignment horizontal="left" vertical="center" wrapText="1" indent="3"/>
    </xf>
    <xf numFmtId="0" fontId="21" fillId="0" borderId="3" xfId="8" quotePrefix="1" applyBorder="1">
      <alignment horizontal="left" vertical="center" wrapText="1"/>
    </xf>
    <xf numFmtId="4" fontId="23" fillId="0" borderId="3" xfId="7" applyNumberFormat="1" applyFont="1" applyBorder="1">
      <alignment horizontal="right" vertical="center"/>
    </xf>
    <xf numFmtId="3" fontId="23" fillId="0" borderId="3" xfId="7" applyNumberFormat="1" applyFont="1" applyBorder="1">
      <alignment horizontal="right" vertical="center"/>
    </xf>
    <xf numFmtId="0" fontId="18" fillId="0" borderId="3" xfId="9" quotePrefix="1" applyFont="1" applyBorder="1" applyAlignment="1">
      <alignment horizontal="left" vertical="center" wrapText="1" indent="4"/>
    </xf>
    <xf numFmtId="0" fontId="18" fillId="0" borderId="3" xfId="9" quotePrefix="1" applyFont="1" applyBorder="1">
      <alignment horizontal="left" vertical="center" wrapText="1"/>
    </xf>
    <xf numFmtId="4" fontId="11" fillId="9" borderId="3" xfId="3" applyNumberFormat="1" applyFont="1" applyFill="1" applyBorder="1" applyAlignment="1">
      <alignment horizontal="center" vertical="center" wrapText="1" justifyLastLine="1"/>
    </xf>
    <xf numFmtId="1" fontId="17" fillId="9" borderId="3" xfId="0" applyNumberFormat="1" applyFont="1" applyFill="1" applyBorder="1" applyAlignment="1">
      <alignment horizontal="center" vertical="center"/>
    </xf>
    <xf numFmtId="4" fontId="31" fillId="0" borderId="3" xfId="10" applyNumberFormat="1" applyFont="1" applyFill="1" applyBorder="1">
      <alignment vertical="center"/>
    </xf>
    <xf numFmtId="0" fontId="26" fillId="0" borderId="3" xfId="5" quotePrefix="1" applyFont="1" applyFill="1" applyBorder="1">
      <alignment horizontal="center" vertical="center"/>
    </xf>
    <xf numFmtId="4" fontId="27" fillId="0" borderId="3" xfId="7" applyNumberFormat="1" applyFont="1" applyBorder="1">
      <alignment horizontal="right" vertical="center"/>
    </xf>
    <xf numFmtId="3" fontId="27" fillId="0" borderId="3" xfId="7" applyNumberFormat="1" applyFont="1" applyBorder="1">
      <alignment horizontal="right" vertical="center"/>
    </xf>
    <xf numFmtId="4" fontId="28" fillId="0" borderId="3" xfId="7" applyNumberFormat="1" applyFont="1" applyBorder="1">
      <alignment horizontal="right" vertical="center"/>
    </xf>
    <xf numFmtId="3" fontId="28" fillId="0" borderId="3" xfId="7" applyNumberFormat="1" applyFont="1" applyBorder="1">
      <alignment horizontal="right" vertical="center"/>
    </xf>
    <xf numFmtId="0" fontId="33" fillId="0" borderId="0" xfId="0" applyFont="1" applyAlignment="1">
      <alignment horizontal="center" vertical="center"/>
    </xf>
    <xf numFmtId="3" fontId="18" fillId="0" borderId="0" xfId="0" applyNumberFormat="1" applyFont="1" applyAlignment="1">
      <alignment vertical="top" wrapText="1" justifyLastLine="1"/>
    </xf>
    <xf numFmtId="4" fontId="3" fillId="0" borderId="0" xfId="10" applyNumberFormat="1" applyFont="1" applyFill="1" applyBorder="1">
      <alignment vertical="center"/>
    </xf>
    <xf numFmtId="0" fontId="32" fillId="0" borderId="0" xfId="12" quotePrefix="1" applyNumberFormat="1" applyFill="1" applyBorder="1">
      <alignment horizontal="left" vertical="center" indent="1"/>
    </xf>
    <xf numFmtId="3" fontId="32" fillId="0" borderId="0" xfId="10" applyNumberFormat="1" applyFont="1" applyFill="1" applyBorder="1">
      <alignment vertical="center"/>
    </xf>
    <xf numFmtId="4" fontId="32" fillId="0" borderId="0" xfId="10" applyNumberFormat="1" applyFont="1" applyFill="1" applyBorder="1">
      <alignment vertical="center"/>
    </xf>
    <xf numFmtId="0" fontId="21" fillId="0" borderId="0" xfId="13" quotePrefix="1" applyFont="1" applyFill="1" applyBorder="1">
      <alignment horizontal="left" vertical="center" indent="1"/>
    </xf>
    <xf numFmtId="3" fontId="34" fillId="0" borderId="0" xfId="10" applyNumberFormat="1" applyFont="1" applyFill="1" applyBorder="1">
      <alignment vertical="center"/>
    </xf>
    <xf numFmtId="4" fontId="34" fillId="0" borderId="0" xfId="10" applyNumberFormat="1" applyFont="1" applyFill="1" applyBorder="1">
      <alignment vertical="center"/>
    </xf>
    <xf numFmtId="0" fontId="16" fillId="0" borderId="0" xfId="14" applyFont="1" applyAlignment="1">
      <alignment horizontal="center" vertical="center"/>
    </xf>
    <xf numFmtId="0" fontId="6" fillId="0" borderId="0" xfId="14"/>
    <xf numFmtId="0" fontId="30" fillId="0" borderId="0" xfId="14" applyFont="1" applyAlignment="1">
      <alignment horizontal="center" vertical="center"/>
    </xf>
    <xf numFmtId="3" fontId="21" fillId="0" borderId="0" xfId="14" applyNumberFormat="1" applyFont="1" applyAlignment="1">
      <alignment vertical="top" wrapText="1" justifyLastLine="1"/>
    </xf>
    <xf numFmtId="4" fontId="5" fillId="0" borderId="0" xfId="16" applyNumberFormat="1" applyFont="1" applyFill="1" applyBorder="1">
      <alignment vertical="center"/>
    </xf>
    <xf numFmtId="0" fontId="16" fillId="0" borderId="0" xfId="14" applyFont="1"/>
    <xf numFmtId="0" fontId="16" fillId="0" borderId="0" xfId="14" applyFont="1" applyAlignment="1">
      <alignment wrapText="1"/>
    </xf>
    <xf numFmtId="4" fontId="16" fillId="0" borderId="0" xfId="14" applyNumberFormat="1" applyFont="1"/>
    <xf numFmtId="3" fontId="16" fillId="0" borderId="0" xfId="14" applyNumberFormat="1" applyFont="1"/>
    <xf numFmtId="4" fontId="11" fillId="12" borderId="5" xfId="15" applyNumberFormat="1" applyFont="1" applyFill="1" applyBorder="1" applyAlignment="1">
      <alignment horizontal="center" vertical="center" wrapText="1" justifyLastLine="1"/>
    </xf>
    <xf numFmtId="1" fontId="17" fillId="12" borderId="2" xfId="14" applyNumberFormat="1" applyFont="1" applyFill="1" applyBorder="1" applyAlignment="1">
      <alignment horizontal="center" vertical="center"/>
    </xf>
    <xf numFmtId="4" fontId="31" fillId="0" borderId="0" xfId="16" applyNumberFormat="1" applyFont="1" applyFill="1" applyBorder="1">
      <alignment vertical="center"/>
    </xf>
    <xf numFmtId="0" fontId="36" fillId="0" borderId="0" xfId="17" quotePrefix="1" applyNumberFormat="1" applyFont="1" applyFill="1" applyBorder="1">
      <alignment horizontal="right" vertical="center"/>
    </xf>
    <xf numFmtId="0" fontId="35" fillId="0" borderId="0" xfId="17" quotePrefix="1" applyNumberFormat="1" applyFill="1" applyBorder="1">
      <alignment horizontal="right" vertical="center"/>
    </xf>
    <xf numFmtId="4" fontId="11" fillId="13" borderId="5" xfId="15" applyNumberFormat="1" applyFont="1" applyFill="1" applyBorder="1" applyAlignment="1">
      <alignment horizontal="center" vertical="center" wrapText="1" justifyLastLine="1"/>
    </xf>
    <xf numFmtId="1" fontId="17" fillId="13" borderId="2" xfId="14" applyNumberFormat="1" applyFont="1" applyFill="1" applyBorder="1" applyAlignment="1">
      <alignment horizontal="center" vertical="center"/>
    </xf>
    <xf numFmtId="0" fontId="16" fillId="13" borderId="0" xfId="0" applyFont="1" applyFill="1" applyAlignment="1">
      <alignment horizontal="center" vertical="center"/>
    </xf>
    <xf numFmtId="4" fontId="11" fillId="13" borderId="5" xfId="3" applyNumberFormat="1" applyFont="1" applyFill="1" applyBorder="1" applyAlignment="1">
      <alignment horizontal="center" vertical="center" wrapText="1" justifyLastLine="1"/>
    </xf>
    <xf numFmtId="0" fontId="30" fillId="13" borderId="0" xfId="0" applyFont="1" applyFill="1" applyAlignment="1">
      <alignment horizontal="center" vertical="center"/>
    </xf>
    <xf numFmtId="1" fontId="17" fillId="13" borderId="2" xfId="0" applyNumberFormat="1" applyFont="1" applyFill="1" applyBorder="1" applyAlignment="1">
      <alignment horizontal="center" vertical="center"/>
    </xf>
    <xf numFmtId="3" fontId="11" fillId="13" borderId="3" xfId="0" applyNumberFormat="1" applyFont="1" applyFill="1" applyBorder="1" applyAlignment="1">
      <alignment horizontal="center" vertical="center" wrapText="1" justifyLastLine="1"/>
    </xf>
    <xf numFmtId="4" fontId="11" fillId="13" borderId="3" xfId="3" applyNumberFormat="1" applyFont="1" applyFill="1" applyBorder="1" applyAlignment="1">
      <alignment horizontal="center" vertical="center" wrapText="1" justifyLastLine="1"/>
    </xf>
    <xf numFmtId="3" fontId="17" fillId="13" borderId="3" xfId="0" applyNumberFormat="1" applyFont="1" applyFill="1" applyBorder="1" applyAlignment="1">
      <alignment horizontal="center" vertical="center" wrapText="1" justifyLastLine="1"/>
    </xf>
    <xf numFmtId="1" fontId="17" fillId="13" borderId="3" xfId="0" applyNumberFormat="1" applyFont="1" applyFill="1" applyBorder="1" applyAlignment="1">
      <alignment horizontal="center" vertical="center"/>
    </xf>
    <xf numFmtId="4" fontId="29" fillId="0" borderId="3" xfId="10" applyNumberFormat="1" applyFill="1" applyBorder="1">
      <alignment vertical="center"/>
    </xf>
    <xf numFmtId="3" fontId="29" fillId="0" borderId="3" xfId="10" applyNumberFormat="1" applyFill="1" applyBorder="1">
      <alignment vertical="center"/>
    </xf>
    <xf numFmtId="0" fontId="18" fillId="0" borderId="3" xfId="11" quotePrefix="1" applyFont="1" applyFill="1" applyBorder="1" applyAlignment="1">
      <alignment horizontal="left" vertical="center" wrapText="1" indent="5"/>
    </xf>
    <xf numFmtId="0" fontId="18" fillId="0" borderId="3" xfId="11" quotePrefix="1" applyFont="1" applyFill="1" applyBorder="1" applyAlignment="1">
      <alignment horizontal="left" vertical="center" wrapText="1"/>
    </xf>
    <xf numFmtId="0" fontId="18" fillId="0" borderId="3" xfId="11" quotePrefix="1" applyFont="1" applyFill="1" applyBorder="1" applyAlignment="1">
      <alignment horizontal="left" vertical="center" wrapText="1" indent="6"/>
    </xf>
    <xf numFmtId="0" fontId="18" fillId="0" borderId="3" xfId="8" quotePrefix="1" applyFont="1" applyBorder="1" applyAlignment="1">
      <alignment horizontal="left" vertical="center" wrapText="1" indent="3"/>
    </xf>
    <xf numFmtId="0" fontId="18" fillId="0" borderId="3" xfId="8" quotePrefix="1" applyFont="1" applyBorder="1">
      <alignment horizontal="left" vertical="center" wrapText="1"/>
    </xf>
    <xf numFmtId="0" fontId="21" fillId="0" borderId="3" xfId="11" quotePrefix="1" applyFont="1" applyFill="1" applyBorder="1" applyAlignment="1">
      <alignment horizontal="left" vertical="center" wrapText="1" indent="5"/>
    </xf>
    <xf numFmtId="0" fontId="21" fillId="0" borderId="3" xfId="11" quotePrefix="1" applyFont="1" applyFill="1" applyBorder="1" applyAlignment="1">
      <alignment horizontal="left" vertical="center" wrapText="1"/>
    </xf>
    <xf numFmtId="0" fontId="18" fillId="0" borderId="3" xfId="11" quotePrefix="1" applyFont="1" applyFill="1" applyBorder="1" applyAlignment="1">
      <alignment horizontal="left" vertical="center" wrapText="1" indent="7"/>
    </xf>
    <xf numFmtId="0" fontId="22" fillId="0" borderId="3" xfId="7" applyNumberFormat="1" applyBorder="1">
      <alignment horizontal="right" vertical="center"/>
    </xf>
    <xf numFmtId="0" fontId="18" fillId="0" borderId="3" xfId="11" quotePrefix="1" applyFont="1" applyFill="1" applyBorder="1" applyAlignment="1">
      <alignment horizontal="left" vertical="center" wrapText="1" indent="8"/>
    </xf>
    <xf numFmtId="0" fontId="6" fillId="0" borderId="3" xfId="3" quotePrefix="1" applyNumberFormat="1" applyFont="1" applyFill="1" applyBorder="1">
      <alignment horizontal="left" vertical="center" indent="1"/>
    </xf>
    <xf numFmtId="0" fontId="20" fillId="0" borderId="3" xfId="5" quotePrefix="1" applyFont="1" applyFill="1" applyBorder="1">
      <alignment horizontal="center" vertical="center"/>
    </xf>
    <xf numFmtId="0" fontId="21" fillId="0" borderId="3" xfId="13" quotePrefix="1" applyFont="1" applyFill="1" applyBorder="1">
      <alignment horizontal="left" vertical="center" indent="1"/>
    </xf>
    <xf numFmtId="3" fontId="34" fillId="0" borderId="3" xfId="10" applyNumberFormat="1" applyFont="1" applyFill="1" applyBorder="1">
      <alignment vertical="center"/>
    </xf>
    <xf numFmtId="4" fontId="34" fillId="0" borderId="3" xfId="10" applyNumberFormat="1" applyFont="1" applyFill="1" applyBorder="1">
      <alignment vertical="center"/>
    </xf>
    <xf numFmtId="0" fontId="21" fillId="0" borderId="3" xfId="9" quotePrefix="1" applyBorder="1" applyAlignment="1">
      <alignment horizontal="left" vertical="center" wrapText="1" indent="4"/>
    </xf>
    <xf numFmtId="0" fontId="21" fillId="0" borderId="3" xfId="9" quotePrefix="1" applyBorder="1">
      <alignment horizontal="left" vertical="center" wrapText="1"/>
    </xf>
    <xf numFmtId="0" fontId="18" fillId="0" borderId="3" xfId="13" quotePrefix="1" applyFill="1" applyBorder="1">
      <alignment horizontal="left" vertical="center" indent="1"/>
    </xf>
    <xf numFmtId="3" fontId="32" fillId="0" borderId="3" xfId="10" applyNumberFormat="1" applyFont="1" applyFill="1" applyBorder="1">
      <alignment vertical="center"/>
    </xf>
    <xf numFmtId="4" fontId="32" fillId="0" borderId="3" xfId="10" applyNumberFormat="1" applyFont="1" applyFill="1" applyBorder="1">
      <alignment vertical="center"/>
    </xf>
    <xf numFmtId="0" fontId="32" fillId="0" borderId="3" xfId="10" applyNumberFormat="1" applyFont="1" applyFill="1" applyBorder="1">
      <alignment vertical="center"/>
    </xf>
    <xf numFmtId="0" fontId="18" fillId="0" borderId="3" xfId="8" quotePrefix="1" applyFont="1" applyBorder="1" applyAlignment="1">
      <alignment vertical="center" wrapText="1"/>
    </xf>
    <xf numFmtId="0" fontId="18" fillId="0" borderId="3" xfId="9" quotePrefix="1" applyFont="1" applyBorder="1" applyAlignment="1">
      <alignment vertical="center" wrapText="1"/>
    </xf>
    <xf numFmtId="0" fontId="18" fillId="0" borderId="3" xfId="11" quotePrefix="1" applyFont="1" applyFill="1" applyBorder="1" applyAlignment="1">
      <alignment vertical="center" wrapText="1"/>
    </xf>
    <xf numFmtId="3" fontId="5" fillId="0" borderId="3" xfId="10" applyNumberFormat="1" applyFont="1" applyFill="1" applyBorder="1">
      <alignment vertical="center"/>
    </xf>
    <xf numFmtId="3" fontId="21" fillId="0" borderId="0" xfId="0" applyNumberFormat="1" applyFont="1"/>
    <xf numFmtId="3" fontId="31" fillId="0" borderId="3" xfId="10" applyNumberFormat="1" applyFont="1" applyFill="1" applyBorder="1">
      <alignment vertical="center"/>
    </xf>
    <xf numFmtId="4" fontId="23" fillId="0" borderId="3" xfId="10" applyNumberFormat="1" applyFont="1" applyFill="1" applyBorder="1">
      <alignment vertical="center"/>
    </xf>
    <xf numFmtId="4" fontId="22" fillId="0" borderId="3" xfId="10" applyNumberFormat="1" applyFont="1" applyFill="1" applyBorder="1">
      <alignment vertical="center"/>
    </xf>
    <xf numFmtId="0" fontId="7" fillId="3" borderId="3" xfId="2" quotePrefix="1" applyFont="1" applyFill="1" applyBorder="1" applyAlignment="1">
      <alignment horizontal="left" vertical="center" wrapText="1"/>
    </xf>
    <xf numFmtId="0" fontId="7" fillId="3" borderId="3" xfId="2" applyFont="1" applyFill="1" applyBorder="1" applyAlignment="1">
      <alignment vertical="center" wrapText="1"/>
    </xf>
    <xf numFmtId="0" fontId="7" fillId="0" borderId="0" xfId="2" applyFont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6" fillId="0" borderId="3" xfId="2" applyFont="1" applyBorder="1" applyAlignment="1">
      <alignment vertical="center" wrapText="1"/>
    </xf>
    <xf numFmtId="0" fontId="7" fillId="0" borderId="3" xfId="2" quotePrefix="1" applyFont="1" applyBorder="1" applyAlignment="1">
      <alignment horizontal="left" vertical="center"/>
    </xf>
    <xf numFmtId="0" fontId="7" fillId="0" borderId="3" xfId="2" applyFont="1" applyBorder="1" applyAlignment="1">
      <alignment vertical="center"/>
    </xf>
    <xf numFmtId="0" fontId="7" fillId="0" borderId="3" xfId="2" quotePrefix="1" applyFont="1" applyBorder="1" applyAlignment="1">
      <alignment horizontal="left" vertical="center" wrapText="1"/>
    </xf>
    <xf numFmtId="0" fontId="7" fillId="0" borderId="3" xfId="2" applyFont="1" applyBorder="1" applyAlignment="1">
      <alignment vertical="center" wrapText="1"/>
    </xf>
    <xf numFmtId="0" fontId="5" fillId="3" borderId="3" xfId="2" quotePrefix="1" applyFont="1" applyFill="1" applyBorder="1" applyAlignment="1">
      <alignment horizontal="left" wrapText="1"/>
    </xf>
    <xf numFmtId="0" fontId="5" fillId="3" borderId="3" xfId="2" quotePrefix="1" applyFont="1" applyFill="1" applyBorder="1" applyAlignment="1">
      <alignment horizontal="left" vertical="center" wrapText="1"/>
    </xf>
    <xf numFmtId="0" fontId="5" fillId="0" borderId="3" xfId="2" quotePrefix="1" applyFont="1" applyBorder="1" applyAlignment="1">
      <alignment horizontal="center" vertical="center" wrapText="1"/>
    </xf>
    <xf numFmtId="0" fontId="10" fillId="0" borderId="3" xfId="2" quotePrefix="1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7" fillId="3" borderId="3" xfId="2" applyFont="1" applyFill="1" applyBorder="1" applyAlignment="1">
      <alignment horizontal="left" vertical="center" wrapText="1"/>
    </xf>
    <xf numFmtId="0" fontId="7" fillId="3" borderId="3" xfId="2" applyFont="1" applyFill="1" applyBorder="1" applyAlignment="1">
      <alignment vertical="center"/>
    </xf>
    <xf numFmtId="0" fontId="10" fillId="0" borderId="3" xfId="2" quotePrefix="1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17" fillId="13" borderId="3" xfId="0" applyNumberFormat="1" applyFont="1" applyFill="1" applyBorder="1" applyAlignment="1">
      <alignment horizontal="center" vertical="center" wrapText="1" justifyLastLine="1"/>
    </xf>
    <xf numFmtId="3" fontId="11" fillId="13" borderId="3" xfId="0" applyNumberFormat="1" applyFont="1" applyFill="1" applyBorder="1" applyAlignment="1">
      <alignment horizontal="center" vertical="center" wrapText="1" justifyLastLine="1"/>
    </xf>
    <xf numFmtId="0" fontId="24" fillId="0" borderId="0" xfId="2" applyFont="1" applyAlignment="1">
      <alignment horizontal="center" vertical="center" wrapText="1"/>
    </xf>
    <xf numFmtId="3" fontId="11" fillId="9" borderId="3" xfId="0" applyNumberFormat="1" applyFont="1" applyFill="1" applyBorder="1" applyAlignment="1">
      <alignment horizontal="center" vertical="center" wrapText="1" justifyLastLine="1"/>
    </xf>
    <xf numFmtId="3" fontId="17" fillId="9" borderId="3" xfId="0" applyNumberFormat="1" applyFont="1" applyFill="1" applyBorder="1" applyAlignment="1">
      <alignment horizontal="center" vertical="center" wrapText="1" justifyLastLine="1"/>
    </xf>
    <xf numFmtId="3" fontId="11" fillId="12" borderId="2" xfId="14" applyNumberFormat="1" applyFont="1" applyFill="1" applyBorder="1" applyAlignment="1">
      <alignment horizontal="center" vertical="center" wrapText="1" justifyLastLine="1"/>
    </xf>
    <xf numFmtId="3" fontId="17" fillId="12" borderId="2" xfId="14" applyNumberFormat="1" applyFont="1" applyFill="1" applyBorder="1" applyAlignment="1">
      <alignment horizontal="center" vertical="center" wrapText="1" justifyLastLine="1"/>
    </xf>
    <xf numFmtId="3" fontId="11" fillId="13" borderId="2" xfId="14" applyNumberFormat="1" applyFont="1" applyFill="1" applyBorder="1" applyAlignment="1">
      <alignment horizontal="center" vertical="center" wrapText="1" justifyLastLine="1"/>
    </xf>
    <xf numFmtId="3" fontId="17" fillId="13" borderId="2" xfId="14" applyNumberFormat="1" applyFont="1" applyFill="1" applyBorder="1" applyAlignment="1">
      <alignment horizontal="center" vertical="center" wrapText="1" justifyLastLine="1"/>
    </xf>
    <xf numFmtId="3" fontId="11" fillId="13" borderId="2" xfId="0" applyNumberFormat="1" applyFont="1" applyFill="1" applyBorder="1" applyAlignment="1">
      <alignment horizontal="center" vertical="center" wrapText="1" justifyLastLine="1"/>
    </xf>
    <xf numFmtId="3" fontId="17" fillId="13" borderId="2" xfId="0" applyNumberFormat="1" applyFont="1" applyFill="1" applyBorder="1" applyAlignment="1">
      <alignment horizontal="center" vertical="center" wrapText="1" justifyLastLine="1"/>
    </xf>
  </cellXfs>
  <cellStyles count="18">
    <cellStyle name="Normal 7" xfId="14" xr:uid="{B53355EF-2E2C-475F-8F62-D92510732E10}"/>
    <cellStyle name="Normalno" xfId="0" builtinId="0"/>
    <cellStyle name="Normalno 3" xfId="2" xr:uid="{47B91F61-8A60-4CC2-B06C-E327A3BDA165}"/>
    <cellStyle name="Obično_List4" xfId="1" xr:uid="{00000000-0005-0000-0000-000001000000}"/>
    <cellStyle name="SAPBEXaggData" xfId="10" xr:uid="{2E80B71F-5721-4066-B2C8-A61864E42599}"/>
    <cellStyle name="SAPBEXaggData 2" xfId="16" xr:uid="{1389E627-E558-4026-8CEE-1588A39B3D6F}"/>
    <cellStyle name="SAPBEXaggItem" xfId="12" xr:uid="{064ED204-B982-4821-A102-684958429CA0}"/>
    <cellStyle name="SAPBEXchaText" xfId="3" xr:uid="{15B6E66A-7C80-4C44-AAAF-561C6C9B78EE}"/>
    <cellStyle name="SAPBEXchaText 3" xfId="15" xr:uid="{87DA24DB-CC32-4D85-AD44-A0E9EBB1B871}"/>
    <cellStyle name="SAPBEXformats" xfId="5" xr:uid="{BE90D0C8-DDD0-49DC-BB57-999F3D0D66B9}"/>
    <cellStyle name="SAPBEXHLevel0" xfId="6" xr:uid="{E3FA1D6A-9623-4615-9D0C-D32F283D655C}"/>
    <cellStyle name="SAPBEXHLevel0X" xfId="4" xr:uid="{3284F8FE-E529-476A-9CAA-22E3C61EA985}"/>
    <cellStyle name="SAPBEXHLevel1" xfId="8" xr:uid="{A7BE135E-4572-47ED-BA4F-71E5B4571AAD}"/>
    <cellStyle name="SAPBEXHLevel2" xfId="9" xr:uid="{317ACA5D-2AA5-4451-9522-D442524AEC6D}"/>
    <cellStyle name="SAPBEXHLevel3" xfId="11" xr:uid="{D4F3836B-F7A9-48DE-BB0D-82F49365FC5B}"/>
    <cellStyle name="SAPBEXstdData" xfId="7" xr:uid="{C69EF45C-1253-4AD4-820E-4ABC96647148}"/>
    <cellStyle name="SAPBEXstdItem" xfId="13" xr:uid="{2B6C3553-EDB7-4B56-8E79-30508E10139F}"/>
    <cellStyle name="SAPBEXundefined 2" xfId="17" xr:uid="{139C2A7E-8E97-4869-A7FC-BE02CF2BB5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6</xdr:col>
      <xdr:colOff>1304925</xdr:colOff>
      <xdr:row>32</xdr:row>
      <xdr:rowOff>152400</xdr:rowOff>
    </xdr:to>
    <xdr:pic macro="DesignIconClicked">
      <xdr:nvPicPr>
        <xdr:cNvPr id="6" name="BExJ0QUJ0I6USL8I24FM9228VCBI" hidden="1">
          <a:extLst>
            <a:ext uri="{FF2B5EF4-FFF2-40B4-BE49-F238E27FC236}">
              <a16:creationId xmlns:a16="http://schemas.microsoft.com/office/drawing/2014/main" id="{F52E4DA8-D406-4BF8-843C-B68881E2C6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0696575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FP0001PR%20Sa&#382;etak.xls" TargetMode="External"/><Relationship Id="rId1" Type="http://schemas.openxmlformats.org/officeDocument/2006/relationships/externalLinkPath" Target="file:///G:\FP0001PR%20Sa&#382;eta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xRepositorySheet"/>
      <sheetName val="Sažetak"/>
      <sheetName val="FP0002PRPV2"/>
      <sheetName val="FP0002PRR"/>
      <sheetName val="FP0002PRB"/>
      <sheetName val="FP0005PRV2"/>
    </sheetNames>
    <sheetDataSet>
      <sheetData sheetId="0" refreshError="1"/>
      <sheetData sheetId="1" refreshError="1"/>
      <sheetData sheetId="2">
        <row r="2">
          <cell r="D2" t="str">
            <v>Ostvarenje/Izvršenje 
01.2022. - 12.2022.</v>
          </cell>
          <cell r="F2" t="str">
            <v>Tekući plan 
2023.</v>
          </cell>
          <cell r="G2" t="str">
            <v>Ostvarenje/Izvršenje 
01.2023. - 12.2023.</v>
          </cell>
          <cell r="H2" t="str">
            <v>Indeks
(5)/(2)</v>
          </cell>
          <cell r="I2" t="str">
            <v>Indeks
(5)/(4)</v>
          </cell>
        </row>
        <row r="5">
          <cell r="B5" t="str">
            <v>6</v>
          </cell>
          <cell r="C5" t="str">
            <v>Prihodi poslovanja</v>
          </cell>
          <cell r="D5">
            <v>330649.92</v>
          </cell>
          <cell r="E5">
            <v>1453889</v>
          </cell>
          <cell r="F5">
            <v>1453889</v>
          </cell>
          <cell r="G5">
            <v>885025.72</v>
          </cell>
          <cell r="H5">
            <v>267.66246306667801</v>
          </cell>
          <cell r="I5">
            <v>60.872990991747002</v>
          </cell>
        </row>
      </sheetData>
      <sheetData sheetId="3">
        <row r="3">
          <cell r="A3" t="str">
            <v>EKONOMSKA KLASIFIKACIJA</v>
          </cell>
          <cell r="B3" t="str">
            <v>EKONOMSKA KLASIFIKACIJA</v>
          </cell>
          <cell r="C3">
            <v>1559063.51</v>
          </cell>
          <cell r="D3">
            <v>5095863</v>
          </cell>
          <cell r="E3">
            <v>4496450</v>
          </cell>
          <cell r="F3">
            <v>3315005.17</v>
          </cell>
        </row>
        <row r="4">
          <cell r="A4" t="str">
            <v>ODLJEV</v>
          </cell>
          <cell r="B4" t="str">
            <v/>
          </cell>
          <cell r="C4">
            <v>1559063.51</v>
          </cell>
          <cell r="D4">
            <v>5095863</v>
          </cell>
          <cell r="E4">
            <v>4496450</v>
          </cell>
          <cell r="F4">
            <v>3315005.17</v>
          </cell>
        </row>
        <row r="5">
          <cell r="A5" t="str">
            <v>RASHODI</v>
          </cell>
          <cell r="B5" t="str">
            <v>RASHODI</v>
          </cell>
          <cell r="C5">
            <v>1559063.51</v>
          </cell>
          <cell r="D5">
            <v>5095863</v>
          </cell>
          <cell r="E5">
            <v>4496450</v>
          </cell>
          <cell r="F5">
            <v>3315005.17</v>
          </cell>
        </row>
        <row r="6">
          <cell r="A6" t="str">
            <v>3</v>
          </cell>
          <cell r="B6" t="str">
            <v>Rashodi poslovanja</v>
          </cell>
          <cell r="C6">
            <v>831147.19</v>
          </cell>
          <cell r="D6">
            <v>1764675</v>
          </cell>
          <cell r="E6">
            <v>1444847</v>
          </cell>
          <cell r="F6">
            <v>1132465.23</v>
          </cell>
        </row>
        <row r="7">
          <cell r="A7" t="str">
            <v>4</v>
          </cell>
          <cell r="B7" t="str">
            <v>Rashodi za nabavu nefinancijske imovine</v>
          </cell>
          <cell r="C7">
            <v>727916.32</v>
          </cell>
          <cell r="D7">
            <v>3331188</v>
          </cell>
          <cell r="E7">
            <v>3051603</v>
          </cell>
          <cell r="F7">
            <v>2182539.94</v>
          </cell>
        </row>
      </sheetData>
      <sheetData sheetId="4">
        <row r="3">
          <cell r="B3">
            <v>1073043.1100000001</v>
          </cell>
          <cell r="C3">
            <v>3609526</v>
          </cell>
          <cell r="D3">
            <v>3010113</v>
          </cell>
          <cell r="E3">
            <v>2762206.23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37"/>
  <sheetViews>
    <sheetView zoomScaleNormal="100" workbookViewId="0">
      <selection activeCell="F38" sqref="F38"/>
    </sheetView>
  </sheetViews>
  <sheetFormatPr defaultRowHeight="15" x14ac:dyDescent="0.25"/>
  <cols>
    <col min="1" max="1" width="5.85546875" customWidth="1"/>
    <col min="6" max="6" width="15.85546875" customWidth="1"/>
    <col min="7" max="8" width="25.28515625" customWidth="1"/>
    <col min="9" max="9" width="22.5703125" customWidth="1"/>
    <col min="10" max="10" width="24.140625" customWidth="1"/>
    <col min="11" max="11" width="14.5703125" customWidth="1"/>
    <col min="12" max="12" width="13" customWidth="1"/>
    <col min="13" max="13" width="25.28515625" customWidth="1"/>
  </cols>
  <sheetData>
    <row r="2" spans="2:12" ht="15.75" customHeight="1" x14ac:dyDescent="0.25">
      <c r="B2" s="163" t="s">
        <v>45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2:12" ht="18" x14ac:dyDescent="0.25">
      <c r="B3" s="4"/>
      <c r="C3" s="4"/>
      <c r="D3" s="4"/>
      <c r="E3" s="4"/>
      <c r="F3" s="4"/>
      <c r="G3" s="28"/>
      <c r="H3" s="29"/>
      <c r="I3" s="29"/>
      <c r="J3" s="28"/>
      <c r="K3" s="28"/>
      <c r="L3" s="28"/>
    </row>
    <row r="4" spans="2:12" ht="15.75" customHeight="1" x14ac:dyDescent="0.25">
      <c r="B4" s="163" t="s">
        <v>10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2:12" ht="18" x14ac:dyDescent="0.25">
      <c r="B5" s="4"/>
      <c r="C5" s="4"/>
      <c r="D5" s="4"/>
      <c r="E5" s="4"/>
      <c r="F5" s="4"/>
      <c r="G5" s="28"/>
      <c r="H5" s="29"/>
      <c r="I5" s="29"/>
      <c r="J5" s="28"/>
      <c r="K5" s="28"/>
      <c r="L5" s="28"/>
    </row>
    <row r="6" spans="2:12" ht="15.75" customHeight="1" x14ac:dyDescent="0.25">
      <c r="B6" s="163" t="s">
        <v>37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2:12" ht="15.75" x14ac:dyDescent="0.25">
      <c r="B7" s="3"/>
      <c r="C7" s="3"/>
      <c r="D7" s="3"/>
      <c r="E7" s="3"/>
      <c r="F7" s="3"/>
      <c r="G7" s="7"/>
      <c r="H7" s="15"/>
      <c r="I7" s="15"/>
      <c r="J7" s="7"/>
      <c r="K7" s="7"/>
      <c r="L7" s="7"/>
    </row>
    <row r="8" spans="2:12" ht="18" customHeight="1" x14ac:dyDescent="0.25">
      <c r="B8" s="152" t="s">
        <v>44</v>
      </c>
      <c r="C8" s="152"/>
      <c r="D8" s="152"/>
      <c r="E8" s="152"/>
      <c r="F8" s="152"/>
      <c r="G8" s="52"/>
      <c r="H8" s="53"/>
      <c r="I8" s="53"/>
      <c r="J8" s="28"/>
      <c r="K8" s="54"/>
      <c r="L8" s="54"/>
    </row>
    <row r="9" spans="2:12" ht="38.25" customHeight="1" x14ac:dyDescent="0.25">
      <c r="B9" s="161" t="s">
        <v>8</v>
      </c>
      <c r="C9" s="161"/>
      <c r="D9" s="161"/>
      <c r="E9" s="161"/>
      <c r="F9" s="161"/>
      <c r="G9" s="8" t="str">
        <f>UPPER([1]FP0002PRPV2!D2)</f>
        <v>OSTVARENJE/IZVRŠENJE 
01.2022. - 12.2022.</v>
      </c>
      <c r="H9" s="8" t="s">
        <v>251</v>
      </c>
      <c r="I9" s="8" t="str">
        <f>UPPER([1]FP0002PRPV2!F2)</f>
        <v>TEKUĆI PLAN 
2023.</v>
      </c>
      <c r="J9" s="8" t="str">
        <f>UPPER([1]FP0002PRPV2!G2)</f>
        <v>OSTVARENJE/IZVRŠENJE 
01.2023. - 12.2023.</v>
      </c>
      <c r="K9" s="8" t="str">
        <f>UPPER([1]FP0002PRPV2!H2)</f>
        <v>INDEKS
(5)/(2)</v>
      </c>
      <c r="L9" s="8" t="str">
        <f>UPPER([1]FP0002PRPV2!I2)</f>
        <v>INDEKS
(5)/(4)</v>
      </c>
    </row>
    <row r="10" spans="2:12" x14ac:dyDescent="0.25">
      <c r="B10" s="166">
        <v>1</v>
      </c>
      <c r="C10" s="166"/>
      <c r="D10" s="166"/>
      <c r="E10" s="166"/>
      <c r="F10" s="166"/>
      <c r="G10" s="9">
        <v>2</v>
      </c>
      <c r="H10" s="9">
        <v>3</v>
      </c>
      <c r="I10" s="9">
        <v>4</v>
      </c>
      <c r="J10" s="9">
        <v>5</v>
      </c>
      <c r="K10" s="21" t="s">
        <v>29</v>
      </c>
      <c r="L10" s="21" t="s">
        <v>30</v>
      </c>
    </row>
    <row r="11" spans="2:12" ht="15" customHeight="1" x14ac:dyDescent="0.25">
      <c r="B11" s="153" t="s">
        <v>19</v>
      </c>
      <c r="C11" s="158"/>
      <c r="D11" s="158"/>
      <c r="E11" s="158"/>
      <c r="F11" s="156"/>
      <c r="G11" s="10">
        <f>IFERROR(VLOOKUP("6",[1]FP0002PRPV2!$B$5:$I$6,3,FALSE), 0)+IFERROR([1]FP0002PRB!B3,0)</f>
        <v>1403693.03</v>
      </c>
      <c r="H11" s="16">
        <f>IFERROR(VLOOKUP("6",[1]FP0002PRPV2!$B$5:$I$6,4,FALSE),0)+IFERROR([1]FP0002PRB!C3,0)</f>
        <v>5063415</v>
      </c>
      <c r="I11" s="16">
        <f>IFERROR(VLOOKUP("6",[1]FP0002PRPV2!$B$5:$I$6,5,FALSE),0)+IFERROR([1]FP0002PRB!D3,0)</f>
        <v>4464002</v>
      </c>
      <c r="J11" s="10">
        <f>IFERROR(VLOOKUP("6",[1]FP0002PRPV2!$B$5:$I$6,6,FALSE),0)+IFERROR([1]FP0002PRB!E3,0)</f>
        <v>3647231.95</v>
      </c>
      <c r="K11" s="22">
        <f>IFERROR(J11/G11*100,"")</f>
        <v>259.83116479533993</v>
      </c>
      <c r="L11" s="22">
        <f>IFERROR(J11/I11*100,"")</f>
        <v>81.703188081008932</v>
      </c>
    </row>
    <row r="12" spans="2:12" x14ac:dyDescent="0.25">
      <c r="B12" s="155" t="s">
        <v>18</v>
      </c>
      <c r="C12" s="156"/>
      <c r="D12" s="156"/>
      <c r="E12" s="156"/>
      <c r="F12" s="156"/>
      <c r="G12" s="10">
        <f>IFERROR(VLOOKUP("7",[1]FP0002PRPV2!$B$5:$I$6,3,FALSE),0)</f>
        <v>0</v>
      </c>
      <c r="H12" s="16">
        <f>IFERROR(VLOOKUP("7",[1]FP0002PRPV2!$B$5:$I$6,4,FALSE),0)</f>
        <v>0</v>
      </c>
      <c r="I12" s="16">
        <f>IFERROR(VLOOKUP("7",[1]FP0002PRPV2!$B$5:$I$6,5,FALSE),0)</f>
        <v>0</v>
      </c>
      <c r="J12" s="10">
        <f>IFERROR(VLOOKUP("7",[1]FP0002PRPV2!$B$5:$I$6,6,FALSE),0)</f>
        <v>0</v>
      </c>
      <c r="K12" s="22" t="str">
        <f t="shared" ref="K12:K17" si="0">IFERROR(J12/G12*100,"")</f>
        <v/>
      </c>
      <c r="L12" s="22" t="str">
        <f t="shared" ref="L12:L17" si="1">IFERROR(J12/I12*100,"")</f>
        <v/>
      </c>
    </row>
    <row r="13" spans="2:12" ht="15" customHeight="1" x14ac:dyDescent="0.25">
      <c r="B13" s="164" t="s">
        <v>0</v>
      </c>
      <c r="C13" s="151"/>
      <c r="D13" s="151"/>
      <c r="E13" s="151"/>
      <c r="F13" s="165"/>
      <c r="G13" s="11">
        <f>G11+G12</f>
        <v>1403693.03</v>
      </c>
      <c r="H13" s="17">
        <f>H11+H12</f>
        <v>5063415</v>
      </c>
      <c r="I13" s="17">
        <f>I11+I12</f>
        <v>4464002</v>
      </c>
      <c r="J13" s="11">
        <f>J11+J12</f>
        <v>3647231.95</v>
      </c>
      <c r="K13" s="23">
        <f t="shared" si="0"/>
        <v>259.83116479533993</v>
      </c>
      <c r="L13" s="23">
        <f t="shared" si="1"/>
        <v>81.703188081008932</v>
      </c>
    </row>
    <row r="14" spans="2:12" ht="15" customHeight="1" x14ac:dyDescent="0.25">
      <c r="B14" s="157" t="s">
        <v>20</v>
      </c>
      <c r="C14" s="158"/>
      <c r="D14" s="158"/>
      <c r="E14" s="158"/>
      <c r="F14" s="158"/>
      <c r="G14" s="10">
        <f>IFERROR(VLOOKUP("3",[1]FP0002PRR!$A$3:$F$7,3,FALSE),0)</f>
        <v>831147.19</v>
      </c>
      <c r="H14" s="16">
        <f>IFERROR(VLOOKUP("3",[1]FP0002PRR!$A$3:$F$7,4,FALSE),0)</f>
        <v>1764675</v>
      </c>
      <c r="I14" s="16">
        <f>IFERROR(VLOOKUP("3",[1]FP0002PRR!$A$3:$F$7,5,FALSE),0)</f>
        <v>1444847</v>
      </c>
      <c r="J14" s="10">
        <f>IFERROR(VLOOKUP("3",[1]FP0002PRR!$A$3:$F$7,6,FALSE),0)</f>
        <v>1132465.23</v>
      </c>
      <c r="K14" s="24">
        <f t="shared" si="0"/>
        <v>136.25327061503992</v>
      </c>
      <c r="L14" s="24">
        <f t="shared" si="1"/>
        <v>78.379595209735015</v>
      </c>
    </row>
    <row r="15" spans="2:12" x14ac:dyDescent="0.25">
      <c r="B15" s="155" t="s">
        <v>21</v>
      </c>
      <c r="C15" s="156"/>
      <c r="D15" s="156"/>
      <c r="E15" s="156"/>
      <c r="F15" s="156"/>
      <c r="G15" s="10">
        <f>IFERROR(VLOOKUP("4",[1]FP0002PRR!$A$3:$F$7,3,FALSE),0)</f>
        <v>727916.32</v>
      </c>
      <c r="H15" s="16">
        <f>IFERROR(VLOOKUP("4",[1]FP0002PRR!$A$3:$F$7,4,FALSE),0)</f>
        <v>3331188</v>
      </c>
      <c r="I15" s="16">
        <f>IFERROR(VLOOKUP("4",[1]FP0002PRR!$A$3:$F$7,5,FALSE),0)</f>
        <v>3051603</v>
      </c>
      <c r="J15" s="10">
        <f>IFERROR(VLOOKUP("4",[1]FP0002PRR!$A$3:$F$7,6,FALSE),0)</f>
        <v>2182539.94</v>
      </c>
      <c r="K15" s="24">
        <f t="shared" si="0"/>
        <v>299.83390673257611</v>
      </c>
      <c r="L15" s="24">
        <f t="shared" si="1"/>
        <v>71.521096944786066</v>
      </c>
    </row>
    <row r="16" spans="2:12" x14ac:dyDescent="0.25">
      <c r="B16" s="55" t="s">
        <v>1</v>
      </c>
      <c r="C16" s="5"/>
      <c r="D16" s="5"/>
      <c r="E16" s="5"/>
      <c r="F16" s="56"/>
      <c r="G16" s="11">
        <f>G14+G15</f>
        <v>1559063.5099999998</v>
      </c>
      <c r="H16" s="17">
        <f>H14+H15</f>
        <v>5095863</v>
      </c>
      <c r="I16" s="17">
        <f>I14+I15</f>
        <v>4496450</v>
      </c>
      <c r="J16" s="11">
        <f>J14+J15</f>
        <v>3315005.17</v>
      </c>
      <c r="K16" s="23">
        <f t="shared" si="0"/>
        <v>212.6279749822379</v>
      </c>
      <c r="L16" s="23">
        <f t="shared" si="1"/>
        <v>73.724942343404237</v>
      </c>
    </row>
    <row r="17" spans="2:12" ht="15" customHeight="1" x14ac:dyDescent="0.25">
      <c r="B17" s="150" t="s">
        <v>2</v>
      </c>
      <c r="C17" s="151"/>
      <c r="D17" s="151"/>
      <c r="E17" s="151"/>
      <c r="F17" s="151"/>
      <c r="G17" s="12">
        <f>G13-G16</f>
        <v>-155370.47999999975</v>
      </c>
      <c r="H17" s="18">
        <f>H13-H16</f>
        <v>-32448</v>
      </c>
      <c r="I17" s="18">
        <f>I13-I16</f>
        <v>-32448</v>
      </c>
      <c r="J17" s="12">
        <f>J13-J16</f>
        <v>332226.78000000026</v>
      </c>
      <c r="K17" s="23">
        <f t="shared" si="0"/>
        <v>-213.82876592773661</v>
      </c>
      <c r="L17" s="23">
        <f t="shared" si="1"/>
        <v>-1023.8744452662729</v>
      </c>
    </row>
    <row r="18" spans="2:12" ht="18" x14ac:dyDescent="0.25">
      <c r="B18" s="4"/>
      <c r="C18" s="6"/>
      <c r="D18" s="6"/>
      <c r="E18" s="6"/>
      <c r="F18" s="6"/>
      <c r="G18" s="13"/>
      <c r="H18" s="19"/>
      <c r="I18" s="19"/>
      <c r="J18" s="13"/>
      <c r="K18" s="25"/>
      <c r="L18" s="25"/>
    </row>
    <row r="19" spans="2:12" ht="18" customHeight="1" x14ac:dyDescent="0.25">
      <c r="B19" s="152" t="s">
        <v>41</v>
      </c>
      <c r="C19" s="152"/>
      <c r="D19" s="152"/>
      <c r="E19" s="152"/>
      <c r="F19" s="152"/>
      <c r="G19" s="13"/>
      <c r="H19" s="19"/>
      <c r="I19" s="19"/>
      <c r="J19" s="13"/>
      <c r="K19" s="25"/>
      <c r="L19" s="25"/>
    </row>
    <row r="20" spans="2:12" ht="38.25" customHeight="1" x14ac:dyDescent="0.25">
      <c r="B20" s="161" t="s">
        <v>8</v>
      </c>
      <c r="C20" s="161"/>
      <c r="D20" s="161"/>
      <c r="E20" s="161"/>
      <c r="F20" s="161"/>
      <c r="G20" s="8" t="str">
        <f t="shared" ref="G20:L20" si="2">G9</f>
        <v>OSTVARENJE/IZVRŠENJE 
01.2022. - 12.2022.</v>
      </c>
      <c r="H20" s="8" t="str">
        <f t="shared" si="2"/>
        <v>REBALANS 2023.</v>
      </c>
      <c r="I20" s="8" t="str">
        <f t="shared" si="2"/>
        <v>TEKUĆI PLAN 
2023.</v>
      </c>
      <c r="J20" s="8" t="str">
        <f t="shared" si="2"/>
        <v>OSTVARENJE/IZVRŠENJE 
01.2023. - 12.2023.</v>
      </c>
      <c r="K20" s="8" t="str">
        <f t="shared" si="2"/>
        <v>INDEKS
(5)/(2)</v>
      </c>
      <c r="L20" s="8" t="str">
        <f t="shared" si="2"/>
        <v>INDEKS
(5)/(4)</v>
      </c>
    </row>
    <row r="21" spans="2:12" x14ac:dyDescent="0.25">
      <c r="B21" s="162">
        <v>1</v>
      </c>
      <c r="C21" s="162"/>
      <c r="D21" s="162"/>
      <c r="E21" s="162"/>
      <c r="F21" s="162"/>
      <c r="G21" s="9">
        <v>2</v>
      </c>
      <c r="H21" s="9">
        <v>3</v>
      </c>
      <c r="I21" s="9">
        <v>4</v>
      </c>
      <c r="J21" s="9">
        <v>5</v>
      </c>
      <c r="K21" s="21" t="s">
        <v>29</v>
      </c>
      <c r="L21" s="21" t="s">
        <v>30</v>
      </c>
    </row>
    <row r="22" spans="2:12" ht="15" customHeight="1" x14ac:dyDescent="0.25">
      <c r="B22" s="153" t="s">
        <v>22</v>
      </c>
      <c r="C22" s="153"/>
      <c r="D22" s="153"/>
      <c r="E22" s="153"/>
      <c r="F22" s="153"/>
      <c r="G22" s="10">
        <f>IFERROR(VLOOKUP("8",[1]FP0005PRV2!$A$3:$F$8,3,FALSE),0)</f>
        <v>0</v>
      </c>
      <c r="H22" s="16">
        <f>IFERROR(VLOOKUP("8",[1]FP0005PRV2!$A$3:$F$8,4,FALSE),0)</f>
        <v>0</v>
      </c>
      <c r="I22" s="16">
        <f>IFERROR(VLOOKUP("8",[1]FP0005PRV2!$A$3:$F$8,5,FALSE),0)</f>
        <v>0</v>
      </c>
      <c r="J22" s="10">
        <f>IFERROR(VLOOKUP("8",[1]FP0005PRV2!$A$3:$F$8,6,FALSE),0)</f>
        <v>0</v>
      </c>
      <c r="K22" s="26" t="str">
        <f t="shared" ref="K22:K27" si="3">IFERROR(J22/G22*100,"")</f>
        <v/>
      </c>
      <c r="L22" s="26" t="str">
        <f t="shared" ref="L22:L27" si="4">IFERROR(J22/I22*100,"")</f>
        <v/>
      </c>
    </row>
    <row r="23" spans="2:12" ht="15" customHeight="1" x14ac:dyDescent="0.25">
      <c r="B23" s="153" t="s">
        <v>23</v>
      </c>
      <c r="C23" s="154"/>
      <c r="D23" s="154"/>
      <c r="E23" s="154"/>
      <c r="F23" s="154"/>
      <c r="G23" s="10">
        <f>IFERROR(VLOOKUP("5",[1]FP0005PRV2!$A$3:$F$8,3,FALSE),0)</f>
        <v>0</v>
      </c>
      <c r="H23" s="16">
        <f>IFERROR(VLOOKUP("5",[1]FP0005PRV2!$A$3:$F$8,4,FALSE),0)</f>
        <v>0</v>
      </c>
      <c r="I23" s="16">
        <f>IFERROR(VLOOKUP("5",[1]FP0005PRV2!$A$3:$F$8,5,FALSE),0)</f>
        <v>0</v>
      </c>
      <c r="J23" s="10">
        <f>IFERROR(VLOOKUP("5",[1]FP0005PRV2!$A$3:$F$8,6,FALSE),0)</f>
        <v>0</v>
      </c>
      <c r="K23" s="26" t="str">
        <f t="shared" si="3"/>
        <v/>
      </c>
      <c r="L23" s="26" t="str">
        <f t="shared" si="4"/>
        <v/>
      </c>
    </row>
    <row r="24" spans="2:12" ht="15" customHeight="1" x14ac:dyDescent="0.25">
      <c r="B24" s="159" t="s">
        <v>36</v>
      </c>
      <c r="C24" s="159"/>
      <c r="D24" s="159"/>
      <c r="E24" s="159"/>
      <c r="F24" s="159"/>
      <c r="G24" s="11">
        <f>G22-G23</f>
        <v>0</v>
      </c>
      <c r="H24" s="17">
        <f>H22-H23</f>
        <v>0</v>
      </c>
      <c r="I24" s="17">
        <f>I22-I23</f>
        <v>0</v>
      </c>
      <c r="J24" s="11">
        <f>J22-J23</f>
        <v>0</v>
      </c>
      <c r="K24" s="27" t="str">
        <f t="shared" si="3"/>
        <v/>
      </c>
      <c r="L24" s="27" t="str">
        <f t="shared" si="4"/>
        <v/>
      </c>
    </row>
    <row r="25" spans="2:12" ht="15" customHeight="1" x14ac:dyDescent="0.25">
      <c r="B25" s="153" t="s">
        <v>12</v>
      </c>
      <c r="C25" s="154"/>
      <c r="D25" s="154"/>
      <c r="E25" s="154"/>
      <c r="F25" s="154"/>
      <c r="G25" s="10">
        <v>537708.57999999996</v>
      </c>
      <c r="H25" s="16">
        <v>382338</v>
      </c>
      <c r="I25" s="16">
        <v>382338.1</v>
      </c>
      <c r="J25" s="10">
        <v>382338.31</v>
      </c>
      <c r="K25" s="26">
        <f t="shared" si="3"/>
        <v>71.105116083511263</v>
      </c>
      <c r="L25" s="26">
        <f t="shared" si="4"/>
        <v>100.00005492520887</v>
      </c>
    </row>
    <row r="26" spans="2:12" ht="15" customHeight="1" x14ac:dyDescent="0.25">
      <c r="B26" s="153" t="s">
        <v>40</v>
      </c>
      <c r="C26" s="154"/>
      <c r="D26" s="154"/>
      <c r="E26" s="154"/>
      <c r="F26" s="154"/>
      <c r="G26" s="10">
        <v>-382338.1</v>
      </c>
      <c r="H26" s="16">
        <v>-349890</v>
      </c>
      <c r="I26" s="16">
        <v>-349890.1</v>
      </c>
      <c r="J26" s="10">
        <v>-714565.09</v>
      </c>
      <c r="K26" s="26">
        <f t="shared" si="3"/>
        <v>186.89350865111271</v>
      </c>
      <c r="L26" s="26">
        <f t="shared" si="4"/>
        <v>204.2255811181854</v>
      </c>
    </row>
    <row r="27" spans="2:12" ht="15" customHeight="1" x14ac:dyDescent="0.25">
      <c r="B27" s="159" t="s">
        <v>42</v>
      </c>
      <c r="C27" s="159"/>
      <c r="D27" s="159"/>
      <c r="E27" s="159"/>
      <c r="F27" s="159"/>
      <c r="G27" s="11">
        <f>+G24+G25+G26</f>
        <v>155370.47999999998</v>
      </c>
      <c r="H27" s="17">
        <f>+H24+H25+H26</f>
        <v>32448</v>
      </c>
      <c r="I27" s="17">
        <f>+I24+I25+I26</f>
        <v>32448</v>
      </c>
      <c r="J27" s="11">
        <f>+J24+J25+J26</f>
        <v>-332226.77999999997</v>
      </c>
      <c r="K27" s="27">
        <f t="shared" si="3"/>
        <v>-213.82876592773607</v>
      </c>
      <c r="L27" s="27">
        <f t="shared" si="4"/>
        <v>-1023.874445266272</v>
      </c>
    </row>
    <row r="28" spans="2:12" ht="15" customHeight="1" x14ac:dyDescent="0.25">
      <c r="B28" s="160" t="s">
        <v>43</v>
      </c>
      <c r="C28" s="160"/>
      <c r="D28" s="160"/>
      <c r="E28" s="160"/>
      <c r="F28" s="160"/>
      <c r="G28" s="12">
        <f>+G17+G27</f>
        <v>2.3283064365386963E-10</v>
      </c>
      <c r="H28" s="12">
        <f>+H17+H27</f>
        <v>0</v>
      </c>
      <c r="I28" s="12">
        <f>+I17+I27</f>
        <v>0</v>
      </c>
      <c r="J28" s="12">
        <f>+J17+J27</f>
        <v>0</v>
      </c>
      <c r="K28" s="23"/>
      <c r="L28" s="23"/>
    </row>
    <row r="29" spans="2:12" x14ac:dyDescent="0.25">
      <c r="G29" s="14"/>
      <c r="H29" s="20"/>
      <c r="I29" s="20"/>
      <c r="J29" s="14"/>
      <c r="K29" s="14"/>
      <c r="L29" s="14"/>
    </row>
    <row r="31" spans="2:12" x14ac:dyDescent="0.25">
      <c r="B31" s="167" t="s">
        <v>255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</row>
    <row r="32" spans="2:12" x14ac:dyDescent="0.25">
      <c r="B32" s="167" t="s">
        <v>256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</row>
    <row r="33" spans="2:12" x14ac:dyDescent="0.25">
      <c r="B33" s="167" t="s">
        <v>257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</row>
    <row r="34" spans="2:12" x14ac:dyDescent="0.25">
      <c r="B34" s="167" t="s">
        <v>258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</row>
    <row r="35" spans="2:12" ht="36.75" customHeight="1" x14ac:dyDescent="0.25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</row>
    <row r="36" spans="2:12" ht="29.25" customHeight="1" x14ac:dyDescent="0.25">
      <c r="B36" s="168" t="s">
        <v>259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</row>
    <row r="37" spans="2:12" ht="2.25" customHeight="1" x14ac:dyDescent="0.25"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</row>
  </sheetData>
  <mergeCells count="27">
    <mergeCell ref="B34:L35"/>
    <mergeCell ref="B36:L37"/>
    <mergeCell ref="B31:L31"/>
    <mergeCell ref="B32:L32"/>
    <mergeCell ref="B33:L33"/>
    <mergeCell ref="B2:L2"/>
    <mergeCell ref="B13:F13"/>
    <mergeCell ref="B11:F11"/>
    <mergeCell ref="B12:F12"/>
    <mergeCell ref="B9:F9"/>
    <mergeCell ref="B10:F10"/>
    <mergeCell ref="B8:F8"/>
    <mergeCell ref="B4:L4"/>
    <mergeCell ref="B6:L6"/>
    <mergeCell ref="B26:F26"/>
    <mergeCell ref="B27:F27"/>
    <mergeCell ref="B28:F28"/>
    <mergeCell ref="B20:F20"/>
    <mergeCell ref="B21:F21"/>
    <mergeCell ref="B22:F22"/>
    <mergeCell ref="B23:F23"/>
    <mergeCell ref="B24:F24"/>
    <mergeCell ref="B17:F17"/>
    <mergeCell ref="B19:F19"/>
    <mergeCell ref="B25:F25"/>
    <mergeCell ref="B15:F15"/>
    <mergeCell ref="B14:F14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0"/>
  <sheetViews>
    <sheetView topLeftCell="A7" zoomScale="90" zoomScaleNormal="90" workbookViewId="0">
      <selection activeCell="H14" sqref="H14"/>
    </sheetView>
  </sheetViews>
  <sheetFormatPr defaultRowHeight="15" x14ac:dyDescent="0.25"/>
  <cols>
    <col min="1" max="1" width="20.28515625" customWidth="1"/>
    <col min="2" max="2" width="57.5703125" customWidth="1"/>
    <col min="3" max="3" width="26.5703125" customWidth="1"/>
    <col min="4" max="5" width="17.5703125" bestFit="1" customWidth="1"/>
    <col min="6" max="6" width="27" customWidth="1"/>
    <col min="7" max="7" width="12.7109375" customWidth="1"/>
    <col min="8" max="8" width="11.85546875" bestFit="1" customWidth="1"/>
    <col min="9" max="9" width="0.140625" customWidth="1"/>
    <col min="10" max="11" width="0" hidden="1" customWidth="1"/>
  </cols>
  <sheetData>
    <row r="1" spans="1:11" ht="15.75" customHeight="1" x14ac:dyDescent="0.25">
      <c r="A1" s="163" t="s">
        <v>10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8" x14ac:dyDescent="0.25">
      <c r="A2" s="4"/>
      <c r="B2" s="4"/>
      <c r="C2" s="4"/>
      <c r="D2" s="4"/>
      <c r="E2" s="4"/>
      <c r="F2" s="4"/>
      <c r="G2" s="4"/>
      <c r="H2" s="4"/>
      <c r="I2" s="30"/>
      <c r="J2" s="30"/>
      <c r="K2" s="30"/>
    </row>
    <row r="3" spans="1:11" ht="15.75" customHeight="1" x14ac:dyDescent="0.25">
      <c r="A3" s="163" t="s">
        <v>38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ht="18" x14ac:dyDescent="0.25">
      <c r="A4" s="4"/>
      <c r="B4" s="4"/>
      <c r="C4" s="4"/>
      <c r="D4" s="4"/>
      <c r="E4" s="4"/>
      <c r="F4" s="4"/>
      <c r="G4" s="4"/>
      <c r="H4" s="4"/>
      <c r="I4" s="30"/>
      <c r="J4" s="30"/>
      <c r="K4" s="30"/>
    </row>
    <row r="5" spans="1:11" ht="15.75" customHeight="1" x14ac:dyDescent="0.25">
      <c r="A5" s="163" t="s">
        <v>31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</row>
    <row r="6" spans="1:11" ht="18" x14ac:dyDescent="0.25">
      <c r="A6" s="4"/>
      <c r="B6" s="4"/>
      <c r="C6" s="4"/>
      <c r="D6" s="4"/>
      <c r="E6" s="4"/>
      <c r="F6" s="4"/>
      <c r="G6" s="4"/>
      <c r="H6" s="4"/>
      <c r="I6" s="30"/>
      <c r="J6" s="30"/>
      <c r="K6" s="30"/>
    </row>
    <row r="7" spans="1:11" ht="54.75" customHeight="1" x14ac:dyDescent="0.25">
      <c r="A7" s="170" t="s">
        <v>8</v>
      </c>
      <c r="B7" s="170"/>
      <c r="C7" s="116" t="str">
        <f t="shared" ref="C7:F7" si="0">UPPER(C10)</f>
        <v>OSTVARENJE/IZVRŠENJE 
01.2022. - 12.2022.</v>
      </c>
      <c r="D7" s="116" t="s">
        <v>251</v>
      </c>
      <c r="E7" s="116" t="str">
        <f t="shared" si="0"/>
        <v>TEKUĆI PLAN 
2023.</v>
      </c>
      <c r="F7" s="116" t="str">
        <f t="shared" si="0"/>
        <v>OSTVARENJE/IZVRŠENJE 
01.2023. - 12.2023.</v>
      </c>
      <c r="G7" s="116" t="s">
        <v>261</v>
      </c>
      <c r="H7" s="116" t="s">
        <v>260</v>
      </c>
      <c r="I7" s="32"/>
      <c r="J7" s="32"/>
      <c r="K7" s="32"/>
    </row>
    <row r="8" spans="1:11" x14ac:dyDescent="0.25">
      <c r="A8" s="169">
        <v>1</v>
      </c>
      <c r="B8" s="169"/>
      <c r="C8" s="118">
        <v>2</v>
      </c>
      <c r="D8" s="118">
        <v>3</v>
      </c>
      <c r="E8" s="118">
        <v>4.3333333333333304</v>
      </c>
      <c r="F8" s="118">
        <v>5.0833333333333304</v>
      </c>
      <c r="G8" s="118">
        <v>6</v>
      </c>
      <c r="H8" s="118">
        <v>7</v>
      </c>
    </row>
    <row r="9" spans="1:11" x14ac:dyDescent="0.25">
      <c r="A9" s="62"/>
      <c r="B9" s="63" t="s">
        <v>63</v>
      </c>
      <c r="C9" s="64">
        <f>C13</f>
        <v>1403693.03</v>
      </c>
      <c r="D9" s="75">
        <f>D13</f>
        <v>5063415</v>
      </c>
      <c r="E9" s="145">
        <f>E13</f>
        <v>4464002</v>
      </c>
      <c r="F9" s="64">
        <f>F13</f>
        <v>3647231.95</v>
      </c>
      <c r="G9" s="148">
        <f>F9/C9*100</f>
        <v>259.83116479533993</v>
      </c>
      <c r="H9" s="148">
        <f>F9/E9*100</f>
        <v>81.703188081008932</v>
      </c>
    </row>
    <row r="10" spans="1:11" ht="25.5" hidden="1" x14ac:dyDescent="0.25">
      <c r="A10" s="65" t="s">
        <v>46</v>
      </c>
      <c r="B10" s="65" t="s">
        <v>46</v>
      </c>
      <c r="C10" s="66" t="s">
        <v>47</v>
      </c>
      <c r="D10" s="75">
        <f t="shared" ref="D10:D12" si="1">D11+D15+D18+D23+D26</f>
        <v>5167269</v>
      </c>
      <c r="E10" s="66" t="s">
        <v>49</v>
      </c>
      <c r="F10" s="66" t="s">
        <v>50</v>
      </c>
      <c r="G10" s="148" t="e">
        <f t="shared" ref="G10:G32" si="2">F10/C10*100</f>
        <v>#VALUE!</v>
      </c>
      <c r="H10" s="148" t="e">
        <f t="shared" ref="H10:H30" si="3">F10/E10*100</f>
        <v>#VALUE!</v>
      </c>
    </row>
    <row r="11" spans="1:11" hidden="1" x14ac:dyDescent="0.25">
      <c r="A11" s="65" t="s">
        <v>53</v>
      </c>
      <c r="B11" s="65" t="s">
        <v>46</v>
      </c>
      <c r="C11" s="67" t="s">
        <v>54</v>
      </c>
      <c r="D11" s="75">
        <f t="shared" si="1"/>
        <v>5063415</v>
      </c>
      <c r="E11" s="67" t="s">
        <v>54</v>
      </c>
      <c r="F11" s="67" t="s">
        <v>54</v>
      </c>
      <c r="G11" s="148" t="e">
        <f t="shared" si="2"/>
        <v>#VALUE!</v>
      </c>
      <c r="H11" s="148" t="e">
        <f t="shared" si="3"/>
        <v>#VALUE!</v>
      </c>
    </row>
    <row r="12" spans="1:11" ht="21" hidden="1" customHeight="1" x14ac:dyDescent="0.25">
      <c r="A12" s="68" t="s">
        <v>55</v>
      </c>
      <c r="B12" s="68" t="s">
        <v>46</v>
      </c>
      <c r="C12" s="119">
        <v>330649.92</v>
      </c>
      <c r="D12" s="75">
        <f t="shared" si="1"/>
        <v>5063415</v>
      </c>
      <c r="E12" s="120">
        <v>1453889</v>
      </c>
      <c r="F12" s="119">
        <v>885025.72</v>
      </c>
      <c r="G12" s="148">
        <f t="shared" si="2"/>
        <v>267.6624630666779</v>
      </c>
      <c r="H12" s="148">
        <f t="shared" si="3"/>
        <v>60.872990991746953</v>
      </c>
    </row>
    <row r="13" spans="1:11" x14ac:dyDescent="0.25">
      <c r="A13" s="72" t="s">
        <v>64</v>
      </c>
      <c r="B13" s="73" t="s">
        <v>3</v>
      </c>
      <c r="C13" s="74">
        <f>C18+C21+C26+C29</f>
        <v>1403693.03</v>
      </c>
      <c r="D13" s="75">
        <f>D14+D18+D21+D26+D29</f>
        <v>5063415</v>
      </c>
      <c r="E13" s="75">
        <f>E14+E18+E21+E26+E29</f>
        <v>4464002</v>
      </c>
      <c r="F13" s="74">
        <f>F14+F18+F21+F26+F29</f>
        <v>3647231.95</v>
      </c>
      <c r="G13" s="148">
        <f t="shared" si="2"/>
        <v>259.83116479533993</v>
      </c>
      <c r="H13" s="148">
        <f t="shared" si="3"/>
        <v>81.703188081008932</v>
      </c>
      <c r="I13" s="39"/>
      <c r="J13" s="39"/>
      <c r="K13" s="39"/>
    </row>
    <row r="14" spans="1:11" x14ac:dyDescent="0.25">
      <c r="A14" s="76" t="s">
        <v>65</v>
      </c>
      <c r="B14" s="77" t="s">
        <v>66</v>
      </c>
      <c r="C14" s="70"/>
      <c r="D14" s="71">
        <v>866435</v>
      </c>
      <c r="E14" s="71">
        <v>866435</v>
      </c>
      <c r="F14" s="70">
        <v>564793.92000000004</v>
      </c>
      <c r="G14" s="149"/>
      <c r="H14" s="149">
        <f t="shared" si="3"/>
        <v>65.185953937687188</v>
      </c>
      <c r="I14" s="36"/>
      <c r="J14" s="36"/>
      <c r="K14" s="36"/>
    </row>
    <row r="15" spans="1:11" x14ac:dyDescent="0.25">
      <c r="A15" s="121" t="s">
        <v>67</v>
      </c>
      <c r="B15" s="122" t="s">
        <v>68</v>
      </c>
      <c r="C15" s="70"/>
      <c r="D15" s="70"/>
      <c r="E15" s="70"/>
      <c r="F15" s="70">
        <v>564793.92000000004</v>
      </c>
      <c r="G15" s="149"/>
      <c r="H15" s="149"/>
      <c r="I15" s="36"/>
      <c r="J15" s="36"/>
      <c r="K15" s="36"/>
    </row>
    <row r="16" spans="1:11" x14ac:dyDescent="0.25">
      <c r="A16" s="123" t="s">
        <v>69</v>
      </c>
      <c r="B16" s="122" t="s">
        <v>70</v>
      </c>
      <c r="C16" s="70"/>
      <c r="D16" s="70"/>
      <c r="E16" s="70"/>
      <c r="F16" s="70">
        <v>64793.919999999998</v>
      </c>
      <c r="G16" s="149"/>
      <c r="H16" s="149"/>
      <c r="I16" s="36"/>
      <c r="J16" s="36"/>
      <c r="K16" s="36"/>
    </row>
    <row r="17" spans="1:11" x14ac:dyDescent="0.25">
      <c r="A17" s="123" t="s">
        <v>71</v>
      </c>
      <c r="B17" s="122" t="s">
        <v>72</v>
      </c>
      <c r="C17" s="70"/>
      <c r="D17" s="70"/>
      <c r="E17" s="70"/>
      <c r="F17" s="70">
        <v>500000</v>
      </c>
      <c r="G17" s="149"/>
      <c r="H17" s="149"/>
      <c r="I17" s="36"/>
      <c r="J17" s="36"/>
      <c r="K17" s="36"/>
    </row>
    <row r="18" spans="1:11" x14ac:dyDescent="0.25">
      <c r="A18" s="76" t="s">
        <v>73</v>
      </c>
      <c r="B18" s="77" t="s">
        <v>74</v>
      </c>
      <c r="C18" s="70">
        <v>92182.51</v>
      </c>
      <c r="D18" s="71">
        <v>90182</v>
      </c>
      <c r="E18" s="71">
        <v>90182</v>
      </c>
      <c r="F18" s="70">
        <v>79708.08</v>
      </c>
      <c r="G18" s="149">
        <f t="shared" si="2"/>
        <v>86.4676824269593</v>
      </c>
      <c r="H18" s="149">
        <f t="shared" si="3"/>
        <v>88.38579760927901</v>
      </c>
      <c r="I18" s="36"/>
      <c r="J18" s="36"/>
      <c r="K18" s="36"/>
    </row>
    <row r="19" spans="1:11" x14ac:dyDescent="0.25">
      <c r="A19" s="121" t="s">
        <v>75</v>
      </c>
      <c r="B19" s="122" t="s">
        <v>76</v>
      </c>
      <c r="C19" s="70">
        <v>92182.51</v>
      </c>
      <c r="D19" s="70"/>
      <c r="E19" s="70"/>
      <c r="F19" s="70">
        <v>79708.08</v>
      </c>
      <c r="G19" s="149">
        <f t="shared" si="2"/>
        <v>86.4676824269593</v>
      </c>
      <c r="H19" s="149"/>
      <c r="I19" s="36"/>
      <c r="J19" s="36"/>
      <c r="K19" s="36"/>
    </row>
    <row r="20" spans="1:11" ht="30.75" customHeight="1" x14ac:dyDescent="0.25">
      <c r="A20" s="123" t="s">
        <v>77</v>
      </c>
      <c r="B20" s="122" t="s">
        <v>78</v>
      </c>
      <c r="C20" s="70">
        <v>92182.51</v>
      </c>
      <c r="D20" s="70"/>
      <c r="E20" s="70"/>
      <c r="F20" s="70">
        <v>79708.08</v>
      </c>
      <c r="G20" s="149">
        <f t="shared" si="2"/>
        <v>86.4676824269593</v>
      </c>
      <c r="H20" s="149"/>
      <c r="I20" s="36"/>
      <c r="J20" s="36"/>
      <c r="K20" s="36"/>
    </row>
    <row r="21" spans="1:11" ht="25.5" x14ac:dyDescent="0.25">
      <c r="A21" s="76" t="s">
        <v>79</v>
      </c>
      <c r="B21" s="77" t="s">
        <v>80</v>
      </c>
      <c r="C21" s="70">
        <v>234563.77</v>
      </c>
      <c r="D21" s="71">
        <v>483600</v>
      </c>
      <c r="E21" s="71">
        <v>483600</v>
      </c>
      <c r="F21" s="70">
        <v>227056.12</v>
      </c>
      <c r="G21" s="149">
        <f t="shared" si="2"/>
        <v>96.799313892337253</v>
      </c>
      <c r="H21" s="149">
        <f t="shared" si="3"/>
        <v>46.951224152191898</v>
      </c>
      <c r="I21" s="36"/>
      <c r="J21" s="36"/>
      <c r="K21" s="36"/>
    </row>
    <row r="22" spans="1:11" x14ac:dyDescent="0.25">
      <c r="A22" s="121" t="s">
        <v>81</v>
      </c>
      <c r="B22" s="122" t="s">
        <v>82</v>
      </c>
      <c r="C22" s="70">
        <v>234416.18</v>
      </c>
      <c r="D22" s="70"/>
      <c r="E22" s="70"/>
      <c r="F22" s="70">
        <v>223876.19</v>
      </c>
      <c r="G22" s="149">
        <f t="shared" si="2"/>
        <v>95.50372760105553</v>
      </c>
      <c r="H22" s="149"/>
      <c r="I22" s="36"/>
      <c r="J22" s="36"/>
      <c r="K22" s="36"/>
    </row>
    <row r="23" spans="1:11" x14ac:dyDescent="0.25">
      <c r="A23" s="123" t="s">
        <v>83</v>
      </c>
      <c r="B23" s="122" t="s">
        <v>84</v>
      </c>
      <c r="C23" s="70">
        <v>234416.18</v>
      </c>
      <c r="D23" s="70"/>
      <c r="E23" s="70"/>
      <c r="F23" s="70">
        <v>223876.19</v>
      </c>
      <c r="G23" s="149">
        <f t="shared" si="2"/>
        <v>95.50372760105553</v>
      </c>
      <c r="H23" s="149"/>
      <c r="I23" s="36"/>
      <c r="J23" s="36"/>
      <c r="K23" s="36"/>
    </row>
    <row r="24" spans="1:11" x14ac:dyDescent="0.25">
      <c r="A24" s="121" t="s">
        <v>85</v>
      </c>
      <c r="B24" s="122" t="s">
        <v>86</v>
      </c>
      <c r="C24" s="70">
        <v>147.59</v>
      </c>
      <c r="D24" s="70"/>
      <c r="E24" s="70"/>
      <c r="F24" s="70">
        <v>3179.93</v>
      </c>
      <c r="G24" s="149">
        <f t="shared" si="2"/>
        <v>2154.570092824717</v>
      </c>
      <c r="H24" s="149"/>
      <c r="I24" s="36"/>
      <c r="J24" s="36"/>
      <c r="K24" s="36"/>
    </row>
    <row r="25" spans="1:11" ht="36.75" customHeight="1" x14ac:dyDescent="0.25">
      <c r="A25" s="123" t="s">
        <v>87</v>
      </c>
      <c r="B25" s="122" t="s">
        <v>88</v>
      </c>
      <c r="C25" s="70">
        <v>147.59</v>
      </c>
      <c r="D25" s="70"/>
      <c r="E25" s="70"/>
      <c r="F25" s="70">
        <v>3179.93</v>
      </c>
      <c r="G25" s="149">
        <f t="shared" si="2"/>
        <v>2154.570092824717</v>
      </c>
      <c r="H25" s="149"/>
      <c r="I25" s="36"/>
      <c r="J25" s="36"/>
      <c r="K25" s="36"/>
    </row>
    <row r="26" spans="1:11" ht="25.5" x14ac:dyDescent="0.25">
      <c r="A26" s="76" t="s">
        <v>89</v>
      </c>
      <c r="B26" s="77" t="s">
        <v>90</v>
      </c>
      <c r="C26" s="70">
        <v>3903.64</v>
      </c>
      <c r="D26" s="71">
        <v>13672</v>
      </c>
      <c r="E26" s="71">
        <v>13672</v>
      </c>
      <c r="F26" s="70">
        <v>13467.6</v>
      </c>
      <c r="G26" s="149">
        <f t="shared" si="2"/>
        <v>345.00107591888599</v>
      </c>
      <c r="H26" s="149">
        <f t="shared" si="3"/>
        <v>98.50497366881217</v>
      </c>
      <c r="I26" s="36"/>
      <c r="J26" s="36"/>
      <c r="K26" s="36"/>
    </row>
    <row r="27" spans="1:11" x14ac:dyDescent="0.25">
      <c r="A27" s="121" t="s">
        <v>91</v>
      </c>
      <c r="B27" s="122" t="s">
        <v>24</v>
      </c>
      <c r="C27" s="70">
        <v>3903.64</v>
      </c>
      <c r="D27" s="70"/>
      <c r="E27" s="70"/>
      <c r="F27" s="70">
        <v>13467.6</v>
      </c>
      <c r="G27" s="149">
        <f t="shared" si="2"/>
        <v>345.00107591888599</v>
      </c>
      <c r="H27" s="149"/>
      <c r="I27" s="36"/>
      <c r="J27" s="36"/>
      <c r="K27" s="36"/>
    </row>
    <row r="28" spans="1:11" x14ac:dyDescent="0.25">
      <c r="A28" s="123" t="s">
        <v>92</v>
      </c>
      <c r="B28" s="122" t="s">
        <v>93</v>
      </c>
      <c r="C28" s="70">
        <v>3903.64</v>
      </c>
      <c r="D28" s="70"/>
      <c r="E28" s="70"/>
      <c r="F28" s="70">
        <v>13467.6</v>
      </c>
      <c r="G28" s="149">
        <f t="shared" si="2"/>
        <v>345.00107591888599</v>
      </c>
      <c r="H28" s="149"/>
      <c r="I28" s="36"/>
      <c r="J28" s="36"/>
      <c r="K28" s="36"/>
    </row>
    <row r="29" spans="1:11" x14ac:dyDescent="0.25">
      <c r="A29" s="76">
        <v>67</v>
      </c>
      <c r="B29" s="142" t="s">
        <v>252</v>
      </c>
      <c r="C29" s="70">
        <v>1073043.1100000001</v>
      </c>
      <c r="D29" s="71">
        <v>3609526</v>
      </c>
      <c r="E29" s="71">
        <v>3010113</v>
      </c>
      <c r="F29" s="70">
        <v>2762206.23</v>
      </c>
      <c r="G29" s="149">
        <f t="shared" si="2"/>
        <v>257.41801091290728</v>
      </c>
      <c r="H29" s="149">
        <f t="shared" si="3"/>
        <v>91.764203868758415</v>
      </c>
      <c r="I29" s="36"/>
      <c r="J29" s="36"/>
      <c r="K29" s="36"/>
    </row>
    <row r="30" spans="1:11" x14ac:dyDescent="0.25">
      <c r="A30" s="121">
        <v>671</v>
      </c>
      <c r="B30" s="143" t="s">
        <v>252</v>
      </c>
      <c r="C30" s="70">
        <v>1073043.1100000001</v>
      </c>
      <c r="D30" s="71">
        <v>3609526</v>
      </c>
      <c r="E30" s="71">
        <v>3010113</v>
      </c>
      <c r="F30" s="70">
        <v>2762206.23</v>
      </c>
      <c r="G30" s="149">
        <f t="shared" si="2"/>
        <v>257.41801091290728</v>
      </c>
      <c r="H30" s="149">
        <f t="shared" si="3"/>
        <v>91.764203868758415</v>
      </c>
      <c r="I30" s="36"/>
      <c r="J30" s="36"/>
      <c r="K30" s="36"/>
    </row>
    <row r="31" spans="1:11" x14ac:dyDescent="0.25">
      <c r="A31" s="123">
        <v>6711</v>
      </c>
      <c r="B31" s="144" t="s">
        <v>253</v>
      </c>
      <c r="C31" s="70">
        <v>424432.89</v>
      </c>
      <c r="D31" s="71"/>
      <c r="E31" s="71"/>
      <c r="F31" s="70">
        <v>670478.9</v>
      </c>
      <c r="G31" s="149">
        <f t="shared" si="2"/>
        <v>157.97053333920471</v>
      </c>
      <c r="H31" s="64"/>
      <c r="I31" s="36"/>
      <c r="J31" s="36"/>
      <c r="K31" s="36"/>
    </row>
    <row r="32" spans="1:11" x14ac:dyDescent="0.25">
      <c r="A32" s="123">
        <v>6712</v>
      </c>
      <c r="B32" s="144" t="s">
        <v>253</v>
      </c>
      <c r="C32" s="70">
        <v>648610.22</v>
      </c>
      <c r="D32" s="71"/>
      <c r="E32" s="71"/>
      <c r="F32" s="70">
        <v>2091727.33</v>
      </c>
      <c r="G32" s="149">
        <f t="shared" si="2"/>
        <v>322.49373591430617</v>
      </c>
      <c r="H32" s="64"/>
      <c r="I32" s="36"/>
      <c r="J32" s="36"/>
      <c r="K32" s="36"/>
    </row>
    <row r="33" spans="1:11" x14ac:dyDescent="0.25">
      <c r="A33" s="123">
        <v>6714</v>
      </c>
      <c r="B33" s="144" t="s">
        <v>254</v>
      </c>
      <c r="C33" s="129"/>
      <c r="D33" s="71"/>
      <c r="E33" s="71"/>
      <c r="F33" s="129"/>
      <c r="G33" s="129"/>
      <c r="H33" s="64"/>
      <c r="I33" s="36"/>
      <c r="J33" s="36"/>
      <c r="K33" s="36"/>
    </row>
    <row r="34" spans="1:11" x14ac:dyDescent="0.25">
      <c r="A34" s="33"/>
      <c r="B34" s="44"/>
      <c r="C34" s="45"/>
      <c r="D34" s="46"/>
      <c r="E34" s="46"/>
      <c r="F34" s="45"/>
      <c r="G34" s="45"/>
      <c r="H34" s="45"/>
      <c r="I34" s="33"/>
      <c r="J34" s="33"/>
      <c r="K34" s="33"/>
    </row>
    <row r="35" spans="1:11" ht="56.25" customHeight="1" x14ac:dyDescent="0.25">
      <c r="A35" s="170" t="s">
        <v>8</v>
      </c>
      <c r="B35" s="170"/>
      <c r="C35" s="116" t="str">
        <f t="shared" ref="C35:H35" si="4">UPPER(C38)</f>
        <v>OSTVARENJE/IZVRŠENJE 
01.2022. - 12.2022.</v>
      </c>
      <c r="D35" s="116" t="s">
        <v>251</v>
      </c>
      <c r="E35" s="116" t="str">
        <f t="shared" si="4"/>
        <v>TEKUĆI PLAN 
2023.</v>
      </c>
      <c r="F35" s="116" t="str">
        <f t="shared" si="4"/>
        <v>OSTVARENJE/IZVRŠENJE 
01.2023. - 12.2023.</v>
      </c>
      <c r="G35" s="116" t="str">
        <f t="shared" si="4"/>
        <v>INDEKS
(5)/(2)</v>
      </c>
      <c r="H35" s="116" t="str">
        <f t="shared" si="4"/>
        <v>INDEKS
(5)/(4)</v>
      </c>
    </row>
    <row r="36" spans="1:11" x14ac:dyDescent="0.25">
      <c r="A36" s="169">
        <v>1</v>
      </c>
      <c r="B36" s="169"/>
      <c r="C36" s="118">
        <v>2</v>
      </c>
      <c r="D36" s="118">
        <v>3</v>
      </c>
      <c r="E36" s="118">
        <v>4.3333333333333304</v>
      </c>
      <c r="F36" s="118">
        <v>5.0833333333333304</v>
      </c>
      <c r="G36" s="118">
        <v>6</v>
      </c>
      <c r="H36" s="118">
        <v>7</v>
      </c>
    </row>
    <row r="37" spans="1:11" x14ac:dyDescent="0.25">
      <c r="A37" s="62"/>
      <c r="B37" s="63" t="s">
        <v>94</v>
      </c>
      <c r="C37" s="64">
        <f t="shared" ref="C37:H37" si="5">C40</f>
        <v>1559063.51</v>
      </c>
      <c r="D37" s="145">
        <f t="shared" si="5"/>
        <v>5095863</v>
      </c>
      <c r="E37" s="145">
        <f t="shared" si="5"/>
        <v>4496450</v>
      </c>
      <c r="F37" s="64">
        <f t="shared" si="5"/>
        <v>3315005.17</v>
      </c>
      <c r="G37" s="64">
        <f t="shared" si="5"/>
        <v>212.62797498223799</v>
      </c>
      <c r="H37" s="64">
        <f t="shared" si="5"/>
        <v>73.724942343404194</v>
      </c>
    </row>
    <row r="38" spans="1:11" ht="46.5" hidden="1" customHeight="1" x14ac:dyDescent="0.25">
      <c r="A38" s="65" t="s">
        <v>46</v>
      </c>
      <c r="B38" s="65" t="s">
        <v>46</v>
      </c>
      <c r="C38" s="66" t="s">
        <v>47</v>
      </c>
      <c r="D38" s="66" t="s">
        <v>48</v>
      </c>
      <c r="E38" s="66" t="s">
        <v>49</v>
      </c>
      <c r="F38" s="66" t="s">
        <v>50</v>
      </c>
      <c r="G38" s="66" t="s">
        <v>51</v>
      </c>
      <c r="H38" s="66" t="s">
        <v>52</v>
      </c>
    </row>
    <row r="39" spans="1:11" ht="12.75" hidden="1" customHeight="1" x14ac:dyDescent="0.25">
      <c r="A39" s="65" t="s">
        <v>95</v>
      </c>
      <c r="B39" s="65" t="s">
        <v>46</v>
      </c>
      <c r="C39" s="67" t="s">
        <v>54</v>
      </c>
      <c r="D39" s="67" t="s">
        <v>54</v>
      </c>
      <c r="E39" s="67" t="s">
        <v>54</v>
      </c>
      <c r="F39" s="67" t="s">
        <v>54</v>
      </c>
      <c r="G39" s="67" t="s">
        <v>46</v>
      </c>
      <c r="H39" s="67" t="s">
        <v>46</v>
      </c>
    </row>
    <row r="40" spans="1:11" ht="55.5" hidden="1" customHeight="1" x14ac:dyDescent="0.25">
      <c r="A40" s="68" t="s">
        <v>96</v>
      </c>
      <c r="B40" s="69" t="s">
        <v>96</v>
      </c>
      <c r="C40" s="70">
        <v>1559063.51</v>
      </c>
      <c r="D40" s="71">
        <v>5095863</v>
      </c>
      <c r="E40" s="71">
        <v>4496450</v>
      </c>
      <c r="F40" s="70">
        <v>3315005.17</v>
      </c>
      <c r="G40" s="70">
        <v>212.62797498223799</v>
      </c>
      <c r="H40" s="70">
        <v>73.724942343404194</v>
      </c>
    </row>
    <row r="41" spans="1:11" hidden="1" x14ac:dyDescent="0.25">
      <c r="A41" s="124" t="s">
        <v>97</v>
      </c>
      <c r="B41" s="125" t="s">
        <v>46</v>
      </c>
      <c r="C41" s="70">
        <v>1559063.51</v>
      </c>
      <c r="D41" s="71">
        <v>5095863</v>
      </c>
      <c r="E41" s="71">
        <v>4496450</v>
      </c>
      <c r="F41" s="70">
        <v>3315005.17</v>
      </c>
      <c r="G41" s="70">
        <v>212.62797498223799</v>
      </c>
      <c r="H41" s="70">
        <v>73.724942343404194</v>
      </c>
    </row>
    <row r="42" spans="1:11" hidden="1" x14ac:dyDescent="0.25">
      <c r="A42" s="76"/>
      <c r="B42" s="77" t="s">
        <v>62</v>
      </c>
      <c r="C42" s="70">
        <v>1559063.51</v>
      </c>
      <c r="D42" s="71">
        <v>5095863</v>
      </c>
      <c r="E42" s="71">
        <v>4496450</v>
      </c>
      <c r="F42" s="70">
        <v>3315005.17</v>
      </c>
      <c r="G42" s="70">
        <v>212.62797498223799</v>
      </c>
      <c r="H42" s="70">
        <v>73.724942343404194</v>
      </c>
    </row>
    <row r="43" spans="1:11" x14ac:dyDescent="0.25">
      <c r="A43" s="126" t="s">
        <v>98</v>
      </c>
      <c r="B43" s="127" t="s">
        <v>4</v>
      </c>
      <c r="C43" s="74">
        <v>831147.19</v>
      </c>
      <c r="D43" s="75">
        <v>1764675</v>
      </c>
      <c r="E43" s="75">
        <v>1444847</v>
      </c>
      <c r="F43" s="74">
        <v>1132465.23</v>
      </c>
      <c r="G43" s="74">
        <v>136.25327061504001</v>
      </c>
      <c r="H43" s="74">
        <v>78.379595209735001</v>
      </c>
    </row>
    <row r="44" spans="1:11" x14ac:dyDescent="0.25">
      <c r="A44" s="123" t="s">
        <v>99</v>
      </c>
      <c r="B44" s="122" t="s">
        <v>5</v>
      </c>
      <c r="C44" s="70">
        <v>235271.43</v>
      </c>
      <c r="D44" s="71">
        <v>395803</v>
      </c>
      <c r="E44" s="71">
        <v>394875</v>
      </c>
      <c r="F44" s="70">
        <v>276435.93</v>
      </c>
      <c r="G44" s="70">
        <v>117.496599565872</v>
      </c>
      <c r="H44" s="70">
        <v>70.005933523266904</v>
      </c>
    </row>
    <row r="45" spans="1:11" x14ac:dyDescent="0.25">
      <c r="A45" s="128" t="s">
        <v>100</v>
      </c>
      <c r="B45" s="122" t="s">
        <v>25</v>
      </c>
      <c r="C45" s="70">
        <v>185633.46</v>
      </c>
      <c r="D45" s="129"/>
      <c r="E45" s="129"/>
      <c r="F45" s="70">
        <v>214634.55</v>
      </c>
      <c r="G45" s="70">
        <v>115.62277080866799</v>
      </c>
      <c r="H45" s="129"/>
    </row>
    <row r="46" spans="1:11" ht="15" customHeight="1" x14ac:dyDescent="0.25">
      <c r="A46" s="130" t="s">
        <v>101</v>
      </c>
      <c r="B46" s="122" t="s">
        <v>26</v>
      </c>
      <c r="C46" s="70">
        <v>182814.3</v>
      </c>
      <c r="D46" s="129"/>
      <c r="E46" s="129"/>
      <c r="F46" s="70">
        <v>210939.08</v>
      </c>
      <c r="G46" s="70">
        <v>115.384343566121</v>
      </c>
      <c r="H46" s="129"/>
    </row>
    <row r="47" spans="1:11" x14ac:dyDescent="0.25">
      <c r="A47" s="130" t="s">
        <v>102</v>
      </c>
      <c r="B47" s="122" t="s">
        <v>103</v>
      </c>
      <c r="C47" s="70">
        <v>2819.16</v>
      </c>
      <c r="D47" s="129"/>
      <c r="E47" s="129"/>
      <c r="F47" s="70">
        <v>3695.47</v>
      </c>
      <c r="G47" s="70">
        <v>131.084081783226</v>
      </c>
      <c r="H47" s="129"/>
    </row>
    <row r="48" spans="1:11" ht="12" customHeight="1" x14ac:dyDescent="0.25">
      <c r="A48" s="128" t="s">
        <v>104</v>
      </c>
      <c r="B48" s="122" t="s">
        <v>105</v>
      </c>
      <c r="C48" s="70">
        <v>23121.43</v>
      </c>
      <c r="D48" s="129"/>
      <c r="E48" s="129"/>
      <c r="F48" s="70">
        <v>28591.919999999998</v>
      </c>
      <c r="G48" s="70">
        <v>123.65982553847201</v>
      </c>
      <c r="H48" s="129"/>
    </row>
    <row r="49" spans="1:8" x14ac:dyDescent="0.25">
      <c r="A49" s="130" t="s">
        <v>106</v>
      </c>
      <c r="B49" s="122" t="s">
        <v>105</v>
      </c>
      <c r="C49" s="70">
        <v>23121.43</v>
      </c>
      <c r="D49" s="129"/>
      <c r="E49" s="129"/>
      <c r="F49" s="70">
        <v>28591.919999999998</v>
      </c>
      <c r="G49" s="70">
        <v>123.65982553847201</v>
      </c>
      <c r="H49" s="129"/>
    </row>
    <row r="50" spans="1:8" x14ac:dyDescent="0.25">
      <c r="A50" s="128" t="s">
        <v>107</v>
      </c>
      <c r="B50" s="122" t="s">
        <v>108</v>
      </c>
      <c r="C50" s="70">
        <v>26516.54</v>
      </c>
      <c r="D50" s="129"/>
      <c r="E50" s="129"/>
      <c r="F50" s="70">
        <v>33209.46</v>
      </c>
      <c r="G50" s="70">
        <v>125.240547974962</v>
      </c>
      <c r="H50" s="129"/>
    </row>
    <row r="51" spans="1:8" x14ac:dyDescent="0.25">
      <c r="A51" s="130" t="s">
        <v>109</v>
      </c>
      <c r="B51" s="122" t="s">
        <v>110</v>
      </c>
      <c r="C51" s="70">
        <v>26516.54</v>
      </c>
      <c r="D51" s="129"/>
      <c r="E51" s="129"/>
      <c r="F51" s="70">
        <v>33209.46</v>
      </c>
      <c r="G51" s="70">
        <v>125.240547974962</v>
      </c>
      <c r="H51" s="129"/>
    </row>
    <row r="52" spans="1:8" x14ac:dyDescent="0.25">
      <c r="A52" s="123" t="s">
        <v>111</v>
      </c>
      <c r="B52" s="122" t="s">
        <v>11</v>
      </c>
      <c r="C52" s="70">
        <v>595772.04</v>
      </c>
      <c r="D52" s="71">
        <v>1368006</v>
      </c>
      <c r="E52" s="71">
        <v>1049106</v>
      </c>
      <c r="F52" s="70">
        <v>856018.08</v>
      </c>
      <c r="G52" s="70">
        <v>143.68215064271899</v>
      </c>
      <c r="H52" s="70">
        <v>81.595003746046601</v>
      </c>
    </row>
    <row r="53" spans="1:8" x14ac:dyDescent="0.25">
      <c r="A53" s="128" t="s">
        <v>112</v>
      </c>
      <c r="B53" s="122" t="s">
        <v>27</v>
      </c>
      <c r="C53" s="70">
        <v>23246.92</v>
      </c>
      <c r="D53" s="129"/>
      <c r="E53" s="129"/>
      <c r="F53" s="70">
        <v>23072.94</v>
      </c>
      <c r="G53" s="70">
        <v>99.251599781820602</v>
      </c>
      <c r="H53" s="129"/>
    </row>
    <row r="54" spans="1:8" x14ac:dyDescent="0.25">
      <c r="A54" s="130" t="s">
        <v>113</v>
      </c>
      <c r="B54" s="122" t="s">
        <v>28</v>
      </c>
      <c r="C54" s="70">
        <v>14302.95</v>
      </c>
      <c r="D54" s="129"/>
      <c r="E54" s="129"/>
      <c r="F54" s="70">
        <v>13632.09</v>
      </c>
      <c r="G54" s="70">
        <v>95.3096389206422</v>
      </c>
      <c r="H54" s="129"/>
    </row>
    <row r="55" spans="1:8" x14ac:dyDescent="0.25">
      <c r="A55" s="130" t="s">
        <v>114</v>
      </c>
      <c r="B55" s="122" t="s">
        <v>115</v>
      </c>
      <c r="C55" s="70">
        <v>5883.72</v>
      </c>
      <c r="D55" s="129"/>
      <c r="E55" s="129"/>
      <c r="F55" s="70">
        <v>4541.8</v>
      </c>
      <c r="G55" s="70">
        <v>77.192660425717094</v>
      </c>
      <c r="H55" s="129"/>
    </row>
    <row r="56" spans="1:8" x14ac:dyDescent="0.25">
      <c r="A56" s="130" t="s">
        <v>116</v>
      </c>
      <c r="B56" s="122" t="s">
        <v>117</v>
      </c>
      <c r="C56" s="70">
        <v>2404.96</v>
      </c>
      <c r="D56" s="129"/>
      <c r="E56" s="129"/>
      <c r="F56" s="70">
        <v>3936.09</v>
      </c>
      <c r="G56" s="70">
        <v>163.66550795023599</v>
      </c>
      <c r="H56" s="129"/>
    </row>
    <row r="57" spans="1:8" x14ac:dyDescent="0.25">
      <c r="A57" s="130" t="s">
        <v>118</v>
      </c>
      <c r="B57" s="122" t="s">
        <v>119</v>
      </c>
      <c r="C57" s="70">
        <v>655.29</v>
      </c>
      <c r="D57" s="129"/>
      <c r="E57" s="129"/>
      <c r="F57" s="70">
        <v>962.96</v>
      </c>
      <c r="G57" s="70">
        <v>146.95173129454099</v>
      </c>
      <c r="H57" s="129"/>
    </row>
    <row r="58" spans="1:8" x14ac:dyDescent="0.25">
      <c r="A58" s="128" t="s">
        <v>120</v>
      </c>
      <c r="B58" s="122" t="s">
        <v>121</v>
      </c>
      <c r="C58" s="70">
        <v>32552.26</v>
      </c>
      <c r="D58" s="129"/>
      <c r="E58" s="129"/>
      <c r="F58" s="70">
        <v>28871.74</v>
      </c>
      <c r="G58" s="70">
        <v>88.693503922615506</v>
      </c>
      <c r="H58" s="129"/>
    </row>
    <row r="59" spans="1:8" x14ac:dyDescent="0.25">
      <c r="A59" s="130" t="s">
        <v>122</v>
      </c>
      <c r="B59" s="122" t="s">
        <v>123</v>
      </c>
      <c r="C59" s="70">
        <v>7544.36</v>
      </c>
      <c r="D59" s="129"/>
      <c r="E59" s="129"/>
      <c r="F59" s="70">
        <v>5247.72</v>
      </c>
      <c r="G59" s="70">
        <v>69.558186512838702</v>
      </c>
      <c r="H59" s="129"/>
    </row>
    <row r="60" spans="1:8" x14ac:dyDescent="0.25">
      <c r="A60" s="130" t="s">
        <v>124</v>
      </c>
      <c r="B60" s="122" t="s">
        <v>125</v>
      </c>
      <c r="C60" s="70">
        <v>21494.63</v>
      </c>
      <c r="D60" s="129"/>
      <c r="E60" s="129"/>
      <c r="F60" s="70">
        <v>16114.47</v>
      </c>
      <c r="G60" s="70">
        <v>74.969748258053301</v>
      </c>
      <c r="H60" s="129"/>
    </row>
    <row r="61" spans="1:8" x14ac:dyDescent="0.25">
      <c r="A61" s="130" t="s">
        <v>126</v>
      </c>
      <c r="B61" s="122" t="s">
        <v>127</v>
      </c>
      <c r="C61" s="70">
        <v>444.25</v>
      </c>
      <c r="D61" s="129"/>
      <c r="E61" s="129"/>
      <c r="F61" s="70">
        <v>1001.85</v>
      </c>
      <c r="G61" s="70">
        <v>225.514912774339</v>
      </c>
      <c r="H61" s="129"/>
    </row>
    <row r="62" spans="1:8" x14ac:dyDescent="0.25">
      <c r="A62" s="130" t="s">
        <v>128</v>
      </c>
      <c r="B62" s="122" t="s">
        <v>129</v>
      </c>
      <c r="C62" s="70">
        <v>1841.58</v>
      </c>
      <c r="D62" s="129"/>
      <c r="E62" s="129"/>
      <c r="F62" s="70">
        <v>6010.53</v>
      </c>
      <c r="G62" s="70">
        <v>326.37897892027502</v>
      </c>
      <c r="H62" s="129"/>
    </row>
    <row r="63" spans="1:8" x14ac:dyDescent="0.25">
      <c r="A63" s="130" t="s">
        <v>130</v>
      </c>
      <c r="B63" s="122" t="s">
        <v>131</v>
      </c>
      <c r="C63" s="70">
        <v>1227.44</v>
      </c>
      <c r="D63" s="129"/>
      <c r="E63" s="129"/>
      <c r="F63" s="70">
        <v>497.17</v>
      </c>
      <c r="G63" s="70">
        <v>40.504627517434699</v>
      </c>
      <c r="H63" s="129"/>
    </row>
    <row r="64" spans="1:8" x14ac:dyDescent="0.25">
      <c r="A64" s="128" t="s">
        <v>132</v>
      </c>
      <c r="B64" s="122" t="s">
        <v>133</v>
      </c>
      <c r="C64" s="70">
        <v>493413.65</v>
      </c>
      <c r="D64" s="129"/>
      <c r="E64" s="129"/>
      <c r="F64" s="70">
        <v>758860.34</v>
      </c>
      <c r="G64" s="70">
        <v>153.798002953506</v>
      </c>
      <c r="H64" s="129"/>
    </row>
    <row r="65" spans="1:8" x14ac:dyDescent="0.25">
      <c r="A65" s="130" t="s">
        <v>134</v>
      </c>
      <c r="B65" s="122" t="s">
        <v>135</v>
      </c>
      <c r="C65" s="70">
        <v>7203.98</v>
      </c>
      <c r="D65" s="129"/>
      <c r="E65" s="129"/>
      <c r="F65" s="70">
        <v>8815.6299999999992</v>
      </c>
      <c r="G65" s="70">
        <v>122.371661220603</v>
      </c>
      <c r="H65" s="129"/>
    </row>
    <row r="66" spans="1:8" x14ac:dyDescent="0.25">
      <c r="A66" s="130" t="s">
        <v>136</v>
      </c>
      <c r="B66" s="122" t="s">
        <v>137</v>
      </c>
      <c r="C66" s="70">
        <v>181238.93</v>
      </c>
      <c r="D66" s="129"/>
      <c r="E66" s="129"/>
      <c r="F66" s="70">
        <v>495152.53</v>
      </c>
      <c r="G66" s="70">
        <v>273.20428894608898</v>
      </c>
      <c r="H66" s="129"/>
    </row>
    <row r="67" spans="1:8" x14ac:dyDescent="0.25">
      <c r="A67" s="130" t="s">
        <v>138</v>
      </c>
      <c r="B67" s="122" t="s">
        <v>139</v>
      </c>
      <c r="C67" s="70">
        <v>3543.48</v>
      </c>
      <c r="D67" s="129"/>
      <c r="E67" s="129"/>
      <c r="F67" s="70">
        <v>3271.55</v>
      </c>
      <c r="G67" s="70">
        <v>92.325905606917502</v>
      </c>
      <c r="H67" s="129"/>
    </row>
    <row r="68" spans="1:8" x14ac:dyDescent="0.25">
      <c r="A68" s="130" t="s">
        <v>140</v>
      </c>
      <c r="B68" s="122" t="s">
        <v>141</v>
      </c>
      <c r="C68" s="70">
        <v>16829.63</v>
      </c>
      <c r="D68" s="129"/>
      <c r="E68" s="129"/>
      <c r="F68" s="70">
        <v>31243.91</v>
      </c>
      <c r="G68" s="70">
        <v>185.648228748939</v>
      </c>
      <c r="H68" s="129"/>
    </row>
    <row r="69" spans="1:8" x14ac:dyDescent="0.25">
      <c r="A69" s="130" t="s">
        <v>142</v>
      </c>
      <c r="B69" s="122" t="s">
        <v>143</v>
      </c>
      <c r="C69" s="70">
        <v>25787.54</v>
      </c>
      <c r="D69" s="129"/>
      <c r="E69" s="129"/>
      <c r="F69" s="70">
        <v>26790.560000000001</v>
      </c>
      <c r="G69" s="70">
        <v>103.88955286157599</v>
      </c>
      <c r="H69" s="129"/>
    </row>
    <row r="70" spans="1:8" x14ac:dyDescent="0.25">
      <c r="A70" s="130" t="s">
        <v>144</v>
      </c>
      <c r="B70" s="122" t="s">
        <v>145</v>
      </c>
      <c r="C70" s="70">
        <v>266.77999999999997</v>
      </c>
      <c r="D70" s="129"/>
      <c r="E70" s="129"/>
      <c r="F70" s="70">
        <v>70.790000000000006</v>
      </c>
      <c r="G70" s="70">
        <v>26.534972636629401</v>
      </c>
      <c r="H70" s="129"/>
    </row>
    <row r="71" spans="1:8" x14ac:dyDescent="0.25">
      <c r="A71" s="130" t="s">
        <v>146</v>
      </c>
      <c r="B71" s="122" t="s">
        <v>147</v>
      </c>
      <c r="C71" s="70">
        <v>233446.56</v>
      </c>
      <c r="D71" s="129"/>
      <c r="E71" s="129"/>
      <c r="F71" s="70">
        <v>166953.99</v>
      </c>
      <c r="G71" s="70">
        <v>71.517005862069695</v>
      </c>
      <c r="H71" s="129"/>
    </row>
    <row r="72" spans="1:8" x14ac:dyDescent="0.25">
      <c r="A72" s="130" t="s">
        <v>148</v>
      </c>
      <c r="B72" s="122" t="s">
        <v>149</v>
      </c>
      <c r="C72" s="70">
        <v>11555.09</v>
      </c>
      <c r="D72" s="129"/>
      <c r="E72" s="129"/>
      <c r="F72" s="70">
        <v>13749.46</v>
      </c>
      <c r="G72" s="70">
        <v>118.990505482865</v>
      </c>
      <c r="H72" s="129"/>
    </row>
    <row r="73" spans="1:8" x14ac:dyDescent="0.25">
      <c r="A73" s="130" t="s">
        <v>150</v>
      </c>
      <c r="B73" s="122" t="s">
        <v>151</v>
      </c>
      <c r="C73" s="70">
        <v>13541.66</v>
      </c>
      <c r="D73" s="129"/>
      <c r="E73" s="129"/>
      <c r="F73" s="70">
        <v>12811.92</v>
      </c>
      <c r="G73" s="70">
        <v>94.611148116257496</v>
      </c>
      <c r="H73" s="129"/>
    </row>
    <row r="74" spans="1:8" x14ac:dyDescent="0.25">
      <c r="A74" s="128" t="s">
        <v>152</v>
      </c>
      <c r="B74" s="122" t="s">
        <v>153</v>
      </c>
      <c r="C74" s="70">
        <v>46559.21</v>
      </c>
      <c r="D74" s="129"/>
      <c r="E74" s="129"/>
      <c r="F74" s="70">
        <v>45213.06</v>
      </c>
      <c r="G74" s="70">
        <v>97.1087353071498</v>
      </c>
      <c r="H74" s="129"/>
    </row>
    <row r="75" spans="1:8" x14ac:dyDescent="0.25">
      <c r="A75" s="130" t="s">
        <v>154</v>
      </c>
      <c r="B75" s="122" t="s">
        <v>155</v>
      </c>
      <c r="C75" s="70">
        <v>19818.97</v>
      </c>
      <c r="D75" s="129"/>
      <c r="E75" s="129"/>
      <c r="F75" s="70">
        <v>19168.349999999999</v>
      </c>
      <c r="G75" s="70">
        <v>96.717185605508305</v>
      </c>
      <c r="H75" s="129"/>
    </row>
    <row r="76" spans="1:8" x14ac:dyDescent="0.25">
      <c r="A76" s="130" t="s">
        <v>156</v>
      </c>
      <c r="B76" s="122" t="s">
        <v>157</v>
      </c>
      <c r="C76" s="70">
        <v>6366.48</v>
      </c>
      <c r="D76" s="129"/>
      <c r="E76" s="129"/>
      <c r="F76" s="70">
        <v>4891.1899999999996</v>
      </c>
      <c r="G76" s="70">
        <v>76.827226347997595</v>
      </c>
      <c r="H76" s="129"/>
    </row>
    <row r="77" spans="1:8" x14ac:dyDescent="0.25">
      <c r="A77" s="130" t="s">
        <v>158</v>
      </c>
      <c r="B77" s="122" t="s">
        <v>159</v>
      </c>
      <c r="C77" s="70">
        <v>5925.79</v>
      </c>
      <c r="D77" s="129"/>
      <c r="E77" s="129"/>
      <c r="F77" s="70">
        <v>7089.64</v>
      </c>
      <c r="G77" s="70">
        <v>119.640419252117</v>
      </c>
      <c r="H77" s="129"/>
    </row>
    <row r="78" spans="1:8" x14ac:dyDescent="0.25">
      <c r="A78" s="130" t="s">
        <v>160</v>
      </c>
      <c r="B78" s="122" t="s">
        <v>161</v>
      </c>
      <c r="C78" s="70">
        <v>13376.47</v>
      </c>
      <c r="D78" s="129"/>
      <c r="E78" s="129"/>
      <c r="F78" s="70">
        <v>13376.19</v>
      </c>
      <c r="G78" s="70">
        <v>99.997906772115499</v>
      </c>
      <c r="H78" s="129"/>
    </row>
    <row r="79" spans="1:8" x14ac:dyDescent="0.25">
      <c r="A79" s="130" t="s">
        <v>162</v>
      </c>
      <c r="B79" s="122" t="s">
        <v>163</v>
      </c>
      <c r="C79" s="70">
        <v>998.5</v>
      </c>
      <c r="D79" s="129"/>
      <c r="E79" s="129"/>
      <c r="F79" s="70">
        <v>687.69</v>
      </c>
      <c r="G79" s="70">
        <v>68.872308462693994</v>
      </c>
      <c r="H79" s="129"/>
    </row>
    <row r="80" spans="1:8" x14ac:dyDescent="0.25">
      <c r="A80" s="130" t="s">
        <v>164</v>
      </c>
      <c r="B80" s="122" t="s">
        <v>153</v>
      </c>
      <c r="C80" s="70">
        <v>73</v>
      </c>
      <c r="D80" s="129"/>
      <c r="E80" s="129"/>
      <c r="F80" s="129"/>
      <c r="G80" s="129"/>
      <c r="H80" s="129"/>
    </row>
    <row r="81" spans="1:8" x14ac:dyDescent="0.25">
      <c r="A81" s="123" t="s">
        <v>165</v>
      </c>
      <c r="B81" s="122" t="s">
        <v>166</v>
      </c>
      <c r="C81" s="70">
        <v>103.72</v>
      </c>
      <c r="D81" s="71">
        <v>366</v>
      </c>
      <c r="E81" s="71">
        <v>366</v>
      </c>
      <c r="F81" s="70">
        <v>11.22</v>
      </c>
      <c r="G81" s="70">
        <v>10.8175858079445</v>
      </c>
      <c r="H81" s="70">
        <v>3.0655737704917998</v>
      </c>
    </row>
    <row r="82" spans="1:8" x14ac:dyDescent="0.25">
      <c r="A82" s="128" t="s">
        <v>167</v>
      </c>
      <c r="B82" s="122" t="s">
        <v>168</v>
      </c>
      <c r="C82" s="70">
        <v>103.72</v>
      </c>
      <c r="D82" s="129"/>
      <c r="E82" s="129"/>
      <c r="F82" s="70">
        <v>11.22</v>
      </c>
      <c r="G82" s="70">
        <v>10.8175858079445</v>
      </c>
      <c r="H82" s="129"/>
    </row>
    <row r="83" spans="1:8" x14ac:dyDescent="0.25">
      <c r="A83" s="130" t="s">
        <v>169</v>
      </c>
      <c r="B83" s="122" t="s">
        <v>170</v>
      </c>
      <c r="C83" s="70">
        <v>56.6</v>
      </c>
      <c r="D83" s="129"/>
      <c r="E83" s="129"/>
      <c r="F83" s="129"/>
      <c r="G83" s="129"/>
      <c r="H83" s="129"/>
    </row>
    <row r="84" spans="1:8" x14ac:dyDescent="0.25">
      <c r="A84" s="130" t="s">
        <v>171</v>
      </c>
      <c r="B84" s="122" t="s">
        <v>172</v>
      </c>
      <c r="C84" s="70">
        <v>9.9600000000000009</v>
      </c>
      <c r="D84" s="129"/>
      <c r="E84" s="129"/>
      <c r="F84" s="70">
        <v>11.22</v>
      </c>
      <c r="G84" s="70">
        <v>112.65060240963901</v>
      </c>
      <c r="H84" s="129"/>
    </row>
    <row r="85" spans="1:8" x14ac:dyDescent="0.25">
      <c r="A85" s="130" t="s">
        <v>173</v>
      </c>
      <c r="B85" s="122" t="s">
        <v>174</v>
      </c>
      <c r="C85" s="70">
        <v>37.159999999999997</v>
      </c>
      <c r="D85" s="129"/>
      <c r="E85" s="129"/>
      <c r="F85" s="129"/>
      <c r="G85" s="129"/>
      <c r="H85" s="129"/>
    </row>
    <row r="86" spans="1:8" x14ac:dyDescent="0.25">
      <c r="A86" s="123" t="s">
        <v>175</v>
      </c>
      <c r="B86" s="122" t="s">
        <v>176</v>
      </c>
      <c r="C86" s="129"/>
      <c r="D86" s="71">
        <v>500</v>
      </c>
      <c r="E86" s="71">
        <v>500</v>
      </c>
      <c r="F86" s="129"/>
      <c r="G86" s="129"/>
      <c r="H86" s="129"/>
    </row>
    <row r="87" spans="1:8" x14ac:dyDescent="0.25">
      <c r="A87" s="126" t="s">
        <v>177</v>
      </c>
      <c r="B87" s="127" t="s">
        <v>6</v>
      </c>
      <c r="C87" s="74">
        <v>727916.32</v>
      </c>
      <c r="D87" s="75">
        <v>3331188</v>
      </c>
      <c r="E87" s="75">
        <v>3051603</v>
      </c>
      <c r="F87" s="74">
        <v>2182539.94</v>
      </c>
      <c r="G87" s="74">
        <v>299.833906732576</v>
      </c>
      <c r="H87" s="74">
        <v>71.521096944786095</v>
      </c>
    </row>
    <row r="88" spans="1:8" x14ac:dyDescent="0.25">
      <c r="A88" s="123" t="s">
        <v>178</v>
      </c>
      <c r="B88" s="122" t="s">
        <v>7</v>
      </c>
      <c r="C88" s="129"/>
      <c r="D88" s="71">
        <v>1327</v>
      </c>
      <c r="E88" s="71">
        <v>1327</v>
      </c>
      <c r="F88" s="129"/>
      <c r="G88" s="129"/>
      <c r="H88" s="129"/>
    </row>
    <row r="89" spans="1:8" x14ac:dyDescent="0.25">
      <c r="A89" s="123" t="s">
        <v>179</v>
      </c>
      <c r="B89" s="122" t="s">
        <v>180</v>
      </c>
      <c r="C89" s="70">
        <v>713325.8</v>
      </c>
      <c r="D89" s="71">
        <v>3119450</v>
      </c>
      <c r="E89" s="71">
        <v>2868773</v>
      </c>
      <c r="F89" s="70">
        <v>2008691.82</v>
      </c>
      <c r="G89" s="70">
        <v>281.59528507170199</v>
      </c>
      <c r="H89" s="70">
        <v>70.019197057417898</v>
      </c>
    </row>
    <row r="90" spans="1:8" x14ac:dyDescent="0.25">
      <c r="A90" s="128" t="s">
        <v>181</v>
      </c>
      <c r="B90" s="122" t="s">
        <v>182</v>
      </c>
      <c r="C90" s="70">
        <v>702110.47</v>
      </c>
      <c r="D90" s="129"/>
      <c r="E90" s="129"/>
      <c r="F90" s="70">
        <v>2006234.86</v>
      </c>
      <c r="G90" s="70">
        <v>285.743475667013</v>
      </c>
      <c r="H90" s="129"/>
    </row>
    <row r="91" spans="1:8" x14ac:dyDescent="0.25">
      <c r="A91" s="130" t="s">
        <v>183</v>
      </c>
      <c r="B91" s="122" t="s">
        <v>184</v>
      </c>
      <c r="C91" s="129"/>
      <c r="D91" s="129"/>
      <c r="E91" s="129"/>
      <c r="F91" s="70">
        <v>32185.279999999999</v>
      </c>
      <c r="G91" s="129"/>
      <c r="H91" s="129"/>
    </row>
    <row r="92" spans="1:8" x14ac:dyDescent="0.25">
      <c r="A92" s="130" t="s">
        <v>185</v>
      </c>
      <c r="B92" s="122" t="s">
        <v>186</v>
      </c>
      <c r="C92" s="70">
        <v>702110.47</v>
      </c>
      <c r="D92" s="129"/>
      <c r="E92" s="129"/>
      <c r="F92" s="70">
        <v>1974049.58</v>
      </c>
      <c r="G92" s="70">
        <v>281.15939931788802</v>
      </c>
      <c r="H92" s="129"/>
    </row>
    <row r="93" spans="1:8" x14ac:dyDescent="0.25">
      <c r="A93" s="128" t="s">
        <v>187</v>
      </c>
      <c r="B93" s="122" t="s">
        <v>188</v>
      </c>
      <c r="C93" s="70">
        <v>597.51</v>
      </c>
      <c r="D93" s="129"/>
      <c r="E93" s="129"/>
      <c r="F93" s="70">
        <v>2456.96</v>
      </c>
      <c r="G93" s="70">
        <v>411.19981255543797</v>
      </c>
      <c r="H93" s="129"/>
    </row>
    <row r="94" spans="1:8" x14ac:dyDescent="0.25">
      <c r="A94" s="130" t="s">
        <v>189</v>
      </c>
      <c r="B94" s="122" t="s">
        <v>190</v>
      </c>
      <c r="C94" s="70">
        <v>332.07</v>
      </c>
      <c r="D94" s="129"/>
      <c r="E94" s="129"/>
      <c r="F94" s="70">
        <v>2205.2199999999998</v>
      </c>
      <c r="G94" s="70">
        <v>664.08287409281195</v>
      </c>
      <c r="H94" s="129"/>
    </row>
    <row r="95" spans="1:8" x14ac:dyDescent="0.25">
      <c r="A95" s="130" t="s">
        <v>191</v>
      </c>
      <c r="B95" s="122" t="s">
        <v>192</v>
      </c>
      <c r="C95" s="70">
        <v>265.44</v>
      </c>
      <c r="D95" s="129"/>
      <c r="E95" s="129"/>
      <c r="F95" s="70">
        <v>251.74</v>
      </c>
      <c r="G95" s="70">
        <v>94.838758288125405</v>
      </c>
      <c r="H95" s="129"/>
    </row>
    <row r="96" spans="1:8" x14ac:dyDescent="0.25">
      <c r="A96" s="128" t="s">
        <v>193</v>
      </c>
      <c r="B96" s="122" t="s">
        <v>194</v>
      </c>
      <c r="C96" s="70">
        <v>10617.82</v>
      </c>
      <c r="D96" s="129"/>
      <c r="E96" s="129"/>
      <c r="F96" s="129"/>
      <c r="G96" s="129"/>
      <c r="H96" s="129"/>
    </row>
    <row r="97" spans="1:8" x14ac:dyDescent="0.25">
      <c r="A97" s="130" t="s">
        <v>195</v>
      </c>
      <c r="B97" s="122" t="s">
        <v>196</v>
      </c>
      <c r="C97" s="70">
        <v>10617.82</v>
      </c>
      <c r="D97" s="129"/>
      <c r="E97" s="129"/>
      <c r="F97" s="129"/>
      <c r="G97" s="129"/>
      <c r="H97" s="129"/>
    </row>
    <row r="98" spans="1:8" x14ac:dyDescent="0.25">
      <c r="A98" s="123" t="s">
        <v>197</v>
      </c>
      <c r="B98" s="122" t="s">
        <v>198</v>
      </c>
      <c r="C98" s="70">
        <v>14590.52</v>
      </c>
      <c r="D98" s="71">
        <v>210411</v>
      </c>
      <c r="E98" s="71">
        <v>181503</v>
      </c>
      <c r="F98" s="70">
        <v>173848.12</v>
      </c>
      <c r="G98" s="70">
        <v>1191.5142160800301</v>
      </c>
      <c r="H98" s="70">
        <v>95.782504972369594</v>
      </c>
    </row>
    <row r="99" spans="1:8" x14ac:dyDescent="0.25">
      <c r="A99" s="128" t="s">
        <v>199</v>
      </c>
      <c r="B99" s="122" t="s">
        <v>200</v>
      </c>
      <c r="C99" s="70">
        <v>14590.52</v>
      </c>
      <c r="D99" s="129"/>
      <c r="E99" s="129"/>
      <c r="F99" s="70">
        <v>173848.12</v>
      </c>
      <c r="G99" s="70">
        <v>1191.5142160800301</v>
      </c>
      <c r="H99" s="129"/>
    </row>
    <row r="100" spans="1:8" x14ac:dyDescent="0.25">
      <c r="A100" s="130" t="s">
        <v>201</v>
      </c>
      <c r="B100" s="122" t="s">
        <v>200</v>
      </c>
      <c r="C100" s="70">
        <v>14590.52</v>
      </c>
      <c r="D100" s="129"/>
      <c r="E100" s="129"/>
      <c r="F100" s="70">
        <v>173848.12</v>
      </c>
      <c r="G100" s="70">
        <v>1191.5142160800301</v>
      </c>
      <c r="H100" s="129"/>
    </row>
  </sheetData>
  <mergeCells count="7">
    <mergeCell ref="A8:B8"/>
    <mergeCell ref="A35:B35"/>
    <mergeCell ref="A36:B36"/>
    <mergeCell ref="A1:K1"/>
    <mergeCell ref="A3:K3"/>
    <mergeCell ref="A5:K5"/>
    <mergeCell ref="A7:B7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7"/>
  <sheetViews>
    <sheetView tabSelected="1" workbookViewId="0">
      <selection activeCell="G10" sqref="G10"/>
    </sheetView>
  </sheetViews>
  <sheetFormatPr defaultRowHeight="15" x14ac:dyDescent="0.25"/>
  <cols>
    <col min="1" max="1" width="43.85546875" customWidth="1"/>
    <col min="2" max="2" width="16.42578125" customWidth="1"/>
    <col min="3" max="4" width="17.7109375" bestFit="1" customWidth="1"/>
    <col min="5" max="5" width="15.7109375" customWidth="1"/>
    <col min="6" max="6" width="14.28515625" customWidth="1"/>
    <col min="7" max="7" width="14.7109375" customWidth="1"/>
    <col min="8" max="8" width="15.42578125" bestFit="1" customWidth="1"/>
    <col min="9" max="9" width="9.42578125" bestFit="1" customWidth="1"/>
    <col min="10" max="10" width="15.42578125" bestFit="1" customWidth="1"/>
  </cols>
  <sheetData>
    <row r="1" spans="1:10" ht="18" x14ac:dyDescent="0.25">
      <c r="A1" s="4"/>
      <c r="B1" s="4"/>
      <c r="C1" s="4"/>
      <c r="D1" s="4"/>
      <c r="E1" s="4"/>
      <c r="F1" s="4"/>
      <c r="G1" s="4"/>
      <c r="H1" s="30"/>
      <c r="I1" s="30"/>
      <c r="J1" s="30"/>
    </row>
    <row r="2" spans="1:10" ht="15.75" customHeight="1" x14ac:dyDescent="0.25">
      <c r="A2" s="163" t="s">
        <v>32</v>
      </c>
      <c r="B2" s="163"/>
      <c r="C2" s="163"/>
      <c r="D2" s="163"/>
      <c r="E2" s="163"/>
      <c r="F2" s="163"/>
      <c r="G2" s="163"/>
      <c r="H2" s="31"/>
      <c r="I2" s="31"/>
      <c r="J2" s="31"/>
    </row>
    <row r="3" spans="1:10" ht="18" x14ac:dyDescent="0.25">
      <c r="A3" s="4"/>
      <c r="B3" s="4"/>
      <c r="C3" s="4"/>
      <c r="D3" s="4"/>
      <c r="E3" s="4"/>
      <c r="F3" s="4"/>
      <c r="G3" s="4"/>
      <c r="H3" s="30"/>
      <c r="I3" s="30"/>
      <c r="J3" s="30"/>
    </row>
    <row r="4" spans="1:10" ht="57" x14ac:dyDescent="0.25">
      <c r="A4" s="115" t="s">
        <v>8</v>
      </c>
      <c r="B4" s="116" t="str">
        <f>UPPER(B8)</f>
        <v>OSTVARENJE/IZVRŠENJE 
01.2022. - 12.2022.</v>
      </c>
      <c r="C4" s="116" t="s">
        <v>251</v>
      </c>
      <c r="D4" s="116" t="str">
        <f>UPPER(D8)</f>
        <v>TEKUĆI PLAN 
2023.</v>
      </c>
      <c r="E4" s="116" t="str">
        <f>UPPER(E8)</f>
        <v>OSTVARENJE/IZVRŠENJE 
01.2023. - 12.2023.</v>
      </c>
      <c r="F4" s="116" t="str">
        <f>UPPER(F8)</f>
        <v>INDEKS
(5)/(2)</v>
      </c>
      <c r="G4" s="116" t="str">
        <f>UPPER(G8)</f>
        <v>INDEKS
(5)/(4)</v>
      </c>
      <c r="H4" s="32"/>
      <c r="I4" s="32"/>
      <c r="J4" s="32"/>
    </row>
    <row r="5" spans="1:10" x14ac:dyDescent="0.25">
      <c r="A5" s="117">
        <v>1</v>
      </c>
      <c r="B5" s="118">
        <v>2</v>
      </c>
      <c r="C5" s="118">
        <v>3</v>
      </c>
      <c r="D5" s="118">
        <v>4.3333333333333304</v>
      </c>
      <c r="E5" s="118">
        <v>5.0833333333333304</v>
      </c>
      <c r="F5" s="118">
        <v>6</v>
      </c>
      <c r="G5" s="118">
        <v>7</v>
      </c>
    </row>
    <row r="6" spans="1:10" ht="20.25" hidden="1" customHeight="1" x14ac:dyDescent="0.25">
      <c r="A6" s="1"/>
      <c r="B6" s="1"/>
      <c r="C6" s="1"/>
      <c r="D6" s="1"/>
      <c r="E6" s="1"/>
      <c r="F6" s="1"/>
      <c r="G6" s="1"/>
    </row>
    <row r="7" spans="1:10" ht="19.5" hidden="1" customHeight="1" x14ac:dyDescent="0.25">
      <c r="A7" s="1"/>
      <c r="B7" s="1"/>
      <c r="C7" s="1"/>
      <c r="D7" s="1"/>
      <c r="E7" s="1"/>
      <c r="F7" s="1"/>
      <c r="G7" s="1"/>
      <c r="H7" s="33"/>
      <c r="I7" s="33"/>
      <c r="J7" s="33"/>
    </row>
    <row r="8" spans="1:10" ht="18.75" hidden="1" customHeight="1" x14ac:dyDescent="0.25">
      <c r="A8" s="131" t="s">
        <v>46</v>
      </c>
      <c r="B8" s="66" t="s">
        <v>47</v>
      </c>
      <c r="C8" s="66" t="s">
        <v>48</v>
      </c>
      <c r="D8" s="66" t="s">
        <v>49</v>
      </c>
      <c r="E8" s="66" t="s">
        <v>50</v>
      </c>
      <c r="F8" s="66" t="s">
        <v>51</v>
      </c>
      <c r="G8" s="66" t="s">
        <v>52</v>
      </c>
      <c r="H8" s="36"/>
      <c r="I8" s="37"/>
      <c r="J8" s="37"/>
    </row>
    <row r="9" spans="1:10" ht="20.25" hidden="1" customHeight="1" x14ac:dyDescent="0.25">
      <c r="A9" s="131" t="s">
        <v>53</v>
      </c>
      <c r="B9" s="132" t="s">
        <v>54</v>
      </c>
      <c r="C9" s="132" t="s">
        <v>54</v>
      </c>
      <c r="D9" s="132" t="s">
        <v>54</v>
      </c>
      <c r="E9" s="132" t="s">
        <v>54</v>
      </c>
      <c r="F9" s="132" t="s">
        <v>46</v>
      </c>
      <c r="G9" s="132" t="s">
        <v>46</v>
      </c>
      <c r="H9" s="36"/>
      <c r="I9" s="37"/>
      <c r="J9" s="37"/>
    </row>
    <row r="10" spans="1:10" x14ac:dyDescent="0.25">
      <c r="A10" s="68" t="s">
        <v>55</v>
      </c>
      <c r="B10" s="74">
        <f>B11+B14+B16+B18</f>
        <v>1403693.03</v>
      </c>
      <c r="C10" s="75">
        <v>5063415</v>
      </c>
      <c r="D10" s="75">
        <v>4464002</v>
      </c>
      <c r="E10" s="74">
        <f>E11+E14+E16+E18</f>
        <v>3647231.95</v>
      </c>
      <c r="F10" s="74">
        <f>E10/B10*100</f>
        <v>259.83116479533993</v>
      </c>
      <c r="G10" s="74">
        <f>E10/D10*100</f>
        <v>81.703188081008932</v>
      </c>
      <c r="H10" s="39"/>
      <c r="I10" s="40"/>
      <c r="J10" s="40"/>
    </row>
    <row r="11" spans="1:10" x14ac:dyDescent="0.25">
      <c r="A11" s="72" t="s">
        <v>13</v>
      </c>
      <c r="B11" s="74">
        <v>813032.37</v>
      </c>
      <c r="C11" s="75">
        <v>3609526</v>
      </c>
      <c r="D11" s="75">
        <v>3010113</v>
      </c>
      <c r="E11" s="74">
        <f>E12+E13</f>
        <v>2682115.09</v>
      </c>
      <c r="F11" s="74">
        <f>E11/B11*100</f>
        <v>329.89032035710954</v>
      </c>
      <c r="G11" s="74">
        <f t="shared" ref="G11:G33" si="0">E11/D11*100</f>
        <v>89.10346854088202</v>
      </c>
      <c r="H11" s="39"/>
      <c r="I11" s="40"/>
      <c r="J11" s="40"/>
    </row>
    <row r="12" spans="1:10" x14ac:dyDescent="0.25">
      <c r="A12" s="76" t="s">
        <v>14</v>
      </c>
      <c r="B12" s="70">
        <v>748958.15</v>
      </c>
      <c r="C12" s="71">
        <v>3435986</v>
      </c>
      <c r="D12" s="71">
        <v>2953221</v>
      </c>
      <c r="E12" s="70">
        <v>2645062.4</v>
      </c>
      <c r="F12" s="70">
        <f>E12/B12*100</f>
        <v>353.16558074706842</v>
      </c>
      <c r="G12" s="70">
        <f t="shared" si="0"/>
        <v>89.565338997657136</v>
      </c>
      <c r="H12" s="36"/>
      <c r="I12" s="37"/>
      <c r="J12" s="37"/>
    </row>
    <row r="13" spans="1:10" x14ac:dyDescent="0.25">
      <c r="A13" s="76" t="s">
        <v>15</v>
      </c>
      <c r="B13" s="70">
        <v>64074.22</v>
      </c>
      <c r="C13" s="71">
        <v>173540</v>
      </c>
      <c r="D13" s="71">
        <v>56892</v>
      </c>
      <c r="E13" s="70">
        <v>37052.69</v>
      </c>
      <c r="F13" s="70">
        <f>E13/B13*100</f>
        <v>57.827765987631217</v>
      </c>
      <c r="G13" s="70">
        <f t="shared" si="0"/>
        <v>65.12811994656542</v>
      </c>
      <c r="H13" s="36"/>
      <c r="I13" s="37"/>
      <c r="J13" s="37"/>
    </row>
    <row r="14" spans="1:10" x14ac:dyDescent="0.25">
      <c r="A14" s="72" t="s">
        <v>16</v>
      </c>
      <c r="B14" s="74">
        <v>3903.64</v>
      </c>
      <c r="C14" s="75">
        <v>13672</v>
      </c>
      <c r="D14" s="75">
        <v>13672</v>
      </c>
      <c r="E14" s="74">
        <v>13467.6</v>
      </c>
      <c r="F14" s="74">
        <f t="shared" ref="F14:F20" si="1">E14/B14*100</f>
        <v>345.00107591888599</v>
      </c>
      <c r="G14" s="74">
        <f t="shared" si="0"/>
        <v>98.50497366881217</v>
      </c>
      <c r="H14" s="39"/>
      <c r="I14" s="40"/>
      <c r="J14" s="40"/>
    </row>
    <row r="15" spans="1:10" x14ac:dyDescent="0.25">
      <c r="A15" s="76" t="s">
        <v>17</v>
      </c>
      <c r="B15" s="70">
        <v>3903.64</v>
      </c>
      <c r="C15" s="71">
        <v>13672</v>
      </c>
      <c r="D15" s="71">
        <v>13672</v>
      </c>
      <c r="E15" s="70">
        <v>13467.6</v>
      </c>
      <c r="F15" s="70">
        <f t="shared" si="1"/>
        <v>345.00107591888599</v>
      </c>
      <c r="G15" s="70">
        <f t="shared" si="0"/>
        <v>98.50497366881217</v>
      </c>
      <c r="H15" s="36"/>
      <c r="I15" s="37"/>
      <c r="J15" s="37"/>
    </row>
    <row r="16" spans="1:10" x14ac:dyDescent="0.25">
      <c r="A16" s="72" t="s">
        <v>56</v>
      </c>
      <c r="B16" s="74">
        <v>326746.28000000003</v>
      </c>
      <c r="C16" s="75">
        <v>573782</v>
      </c>
      <c r="D16" s="75">
        <v>573782</v>
      </c>
      <c r="E16" s="74">
        <v>306764.2</v>
      </c>
      <c r="F16" s="74">
        <f t="shared" si="1"/>
        <v>93.884527162788203</v>
      </c>
      <c r="G16" s="74">
        <f t="shared" si="0"/>
        <v>53.463545388318209</v>
      </c>
      <c r="H16" s="39"/>
      <c r="I16" s="40"/>
      <c r="J16" s="40"/>
    </row>
    <row r="17" spans="1:10" x14ac:dyDescent="0.25">
      <c r="A17" s="76" t="s">
        <v>57</v>
      </c>
      <c r="B17" s="70">
        <v>326746.28000000003</v>
      </c>
      <c r="C17" s="71">
        <v>573782</v>
      </c>
      <c r="D17" s="71">
        <v>573782</v>
      </c>
      <c r="E17" s="70">
        <v>306764.2</v>
      </c>
      <c r="F17" s="70">
        <f t="shared" si="1"/>
        <v>93.884527162788203</v>
      </c>
      <c r="G17" s="70">
        <f t="shared" si="0"/>
        <v>53.463545388318209</v>
      </c>
      <c r="H17" s="36"/>
      <c r="I17" s="37"/>
      <c r="J17" s="37"/>
    </row>
    <row r="18" spans="1:10" x14ac:dyDescent="0.25">
      <c r="A18" s="72" t="s">
        <v>58</v>
      </c>
      <c r="B18" s="74">
        <f>B20</f>
        <v>260010.74</v>
      </c>
      <c r="C18" s="75">
        <v>866435</v>
      </c>
      <c r="D18" s="75">
        <v>866435</v>
      </c>
      <c r="E18" s="74">
        <f>E19+E20</f>
        <v>644885.06000000006</v>
      </c>
      <c r="F18" s="74">
        <f t="shared" si="1"/>
        <v>248.02247014873311</v>
      </c>
      <c r="G18" s="74">
        <f t="shared" si="0"/>
        <v>74.429710249470531</v>
      </c>
      <c r="H18" s="39"/>
      <c r="I18" s="40"/>
      <c r="J18" s="146"/>
    </row>
    <row r="19" spans="1:10" x14ac:dyDescent="0.25">
      <c r="A19" s="76" t="s">
        <v>59</v>
      </c>
      <c r="B19" s="129"/>
      <c r="C19" s="71">
        <v>564794</v>
      </c>
      <c r="D19" s="71">
        <v>564794</v>
      </c>
      <c r="E19" s="70">
        <v>564793.92000000004</v>
      </c>
      <c r="F19" s="74"/>
      <c r="G19" s="70">
        <f t="shared" si="0"/>
        <v>99.999985835543583</v>
      </c>
      <c r="H19" s="36"/>
      <c r="I19" s="37"/>
      <c r="J19" s="37"/>
    </row>
    <row r="20" spans="1:10" x14ac:dyDescent="0.25">
      <c r="A20" s="76" t="s">
        <v>60</v>
      </c>
      <c r="B20" s="70">
        <v>260010.74</v>
      </c>
      <c r="C20" s="71">
        <v>296641</v>
      </c>
      <c r="D20" s="71">
        <v>296641</v>
      </c>
      <c r="E20" s="70">
        <v>80091.14</v>
      </c>
      <c r="F20" s="70">
        <f t="shared" si="1"/>
        <v>30.803012214033931</v>
      </c>
      <c r="G20" s="70">
        <f t="shared" si="0"/>
        <v>26.999349381912818</v>
      </c>
      <c r="H20" s="36"/>
      <c r="I20" s="37"/>
      <c r="J20" s="37"/>
    </row>
    <row r="21" spans="1:10" x14ac:dyDescent="0.25">
      <c r="A21" s="76" t="s">
        <v>61</v>
      </c>
      <c r="B21" s="70"/>
      <c r="C21" s="71">
        <v>5000</v>
      </c>
      <c r="D21" s="71">
        <v>5000</v>
      </c>
      <c r="E21" s="70">
        <v>0</v>
      </c>
      <c r="F21" s="74"/>
      <c r="G21" s="70">
        <f t="shared" si="0"/>
        <v>0</v>
      </c>
      <c r="H21" s="36"/>
      <c r="I21" s="37"/>
      <c r="J21" s="37"/>
    </row>
    <row r="22" spans="1:10" x14ac:dyDescent="0.25">
      <c r="A22" s="68" t="s">
        <v>62</v>
      </c>
      <c r="B22" s="74">
        <v>1559063.51</v>
      </c>
      <c r="C22" s="75">
        <v>5095863</v>
      </c>
      <c r="D22" s="75">
        <v>4496450</v>
      </c>
      <c r="E22" s="74">
        <v>3315005.17</v>
      </c>
      <c r="F22" s="74">
        <v>212.62797498223799</v>
      </c>
      <c r="G22" s="74">
        <f t="shared" si="0"/>
        <v>73.724942343404237</v>
      </c>
      <c r="H22" s="39"/>
      <c r="I22" s="40"/>
      <c r="J22" s="40"/>
    </row>
    <row r="23" spans="1:10" x14ac:dyDescent="0.25">
      <c r="A23" s="72" t="s">
        <v>13</v>
      </c>
      <c r="B23" s="74">
        <v>813032.37</v>
      </c>
      <c r="C23" s="75">
        <v>3609526</v>
      </c>
      <c r="D23" s="75">
        <v>3010113</v>
      </c>
      <c r="E23" s="74">
        <v>2682115.09</v>
      </c>
      <c r="F23" s="74">
        <v>329.89032035711</v>
      </c>
      <c r="G23" s="74">
        <f t="shared" si="0"/>
        <v>89.10346854088202</v>
      </c>
      <c r="H23" s="39"/>
      <c r="I23" s="40"/>
      <c r="J23" s="40"/>
    </row>
    <row r="24" spans="1:10" x14ac:dyDescent="0.25">
      <c r="A24" s="76" t="s">
        <v>14</v>
      </c>
      <c r="B24" s="70">
        <v>748958.15</v>
      </c>
      <c r="C24" s="71">
        <v>3435986</v>
      </c>
      <c r="D24" s="71">
        <v>2953221</v>
      </c>
      <c r="E24" s="70">
        <v>2645062.4</v>
      </c>
      <c r="F24" s="70">
        <v>353.16558074706802</v>
      </c>
      <c r="G24" s="70">
        <f t="shared" si="0"/>
        <v>89.565338997657136</v>
      </c>
      <c r="H24" s="36"/>
      <c r="I24" s="37"/>
      <c r="J24" s="37"/>
    </row>
    <row r="25" spans="1:10" x14ac:dyDescent="0.25">
      <c r="A25" s="76" t="s">
        <v>15</v>
      </c>
      <c r="B25" s="70">
        <v>64074.22</v>
      </c>
      <c r="C25" s="71">
        <v>173540</v>
      </c>
      <c r="D25" s="71">
        <v>56892</v>
      </c>
      <c r="E25" s="70">
        <v>37052.69</v>
      </c>
      <c r="F25" s="70">
        <v>57.827765987631203</v>
      </c>
      <c r="G25" s="70">
        <f t="shared" si="0"/>
        <v>65.12811994656542</v>
      </c>
      <c r="H25" s="36"/>
      <c r="I25" s="37"/>
      <c r="J25" s="37"/>
    </row>
    <row r="26" spans="1:10" x14ac:dyDescent="0.25">
      <c r="A26" s="72" t="s">
        <v>16</v>
      </c>
      <c r="B26" s="74">
        <v>3981.68</v>
      </c>
      <c r="C26" s="75">
        <v>12000</v>
      </c>
      <c r="D26" s="75">
        <v>12000</v>
      </c>
      <c r="E26" s="74">
        <v>14269.32</v>
      </c>
      <c r="F26" s="74">
        <v>358.37435454381102</v>
      </c>
      <c r="G26" s="74">
        <f t="shared" si="0"/>
        <v>118.91099999999999</v>
      </c>
      <c r="H26" s="39"/>
      <c r="I26" s="40"/>
      <c r="J26" s="40"/>
    </row>
    <row r="27" spans="1:10" x14ac:dyDescent="0.25">
      <c r="A27" s="76" t="s">
        <v>17</v>
      </c>
      <c r="B27" s="70">
        <v>3981.68</v>
      </c>
      <c r="C27" s="71">
        <v>12000</v>
      </c>
      <c r="D27" s="71">
        <v>12000</v>
      </c>
      <c r="E27" s="70">
        <v>14269.32</v>
      </c>
      <c r="F27" s="70">
        <v>358.37435454381102</v>
      </c>
      <c r="G27" s="70">
        <f t="shared" si="0"/>
        <v>118.91099999999999</v>
      </c>
      <c r="H27" s="36"/>
      <c r="I27" s="37"/>
      <c r="J27" s="37"/>
    </row>
    <row r="28" spans="1:10" x14ac:dyDescent="0.25">
      <c r="A28" s="72" t="s">
        <v>56</v>
      </c>
      <c r="B28" s="74">
        <v>376493.65</v>
      </c>
      <c r="C28" s="75">
        <v>607902</v>
      </c>
      <c r="D28" s="75">
        <v>607902</v>
      </c>
      <c r="E28" s="74">
        <v>417699.72</v>
      </c>
      <c r="F28" s="74">
        <v>110.944691895866</v>
      </c>
      <c r="G28" s="74">
        <f t="shared" si="0"/>
        <v>68.711687081141363</v>
      </c>
      <c r="H28" s="39"/>
      <c r="I28" s="40"/>
      <c r="J28" s="40"/>
    </row>
    <row r="29" spans="1:10" x14ac:dyDescent="0.25">
      <c r="A29" s="76" t="s">
        <v>57</v>
      </c>
      <c r="B29" s="70">
        <v>376493.65</v>
      </c>
      <c r="C29" s="71">
        <v>607902</v>
      </c>
      <c r="D29" s="71">
        <v>607902</v>
      </c>
      <c r="E29" s="70">
        <v>417699.72</v>
      </c>
      <c r="F29" s="70">
        <v>110.944691895866</v>
      </c>
      <c r="G29" s="70">
        <f t="shared" si="0"/>
        <v>68.711687081141363</v>
      </c>
      <c r="H29" s="36"/>
      <c r="I29" s="37"/>
      <c r="J29" s="37"/>
    </row>
    <row r="30" spans="1:10" x14ac:dyDescent="0.25">
      <c r="A30" s="72" t="s">
        <v>58</v>
      </c>
      <c r="B30" s="74">
        <v>365555.81</v>
      </c>
      <c r="C30" s="75">
        <v>866435</v>
      </c>
      <c r="D30" s="75">
        <v>866435</v>
      </c>
      <c r="E30" s="74">
        <v>200921.04</v>
      </c>
      <c r="F30" s="74">
        <v>54.963164174575702</v>
      </c>
      <c r="G30" s="74">
        <f t="shared" si="0"/>
        <v>23.189395626907963</v>
      </c>
      <c r="H30" s="39"/>
      <c r="I30" s="40"/>
      <c r="J30" s="40"/>
    </row>
    <row r="31" spans="1:10" x14ac:dyDescent="0.25">
      <c r="A31" s="76" t="s">
        <v>59</v>
      </c>
      <c r="B31" s="70">
        <v>105545.07</v>
      </c>
      <c r="C31" s="71">
        <v>564794</v>
      </c>
      <c r="D31" s="71">
        <v>564794</v>
      </c>
      <c r="E31" s="70">
        <v>120829.9</v>
      </c>
      <c r="F31" s="70">
        <v>114.48180383981899</v>
      </c>
      <c r="G31" s="70">
        <f t="shared" si="0"/>
        <v>21.393623161719137</v>
      </c>
      <c r="H31" s="36"/>
      <c r="I31" s="37"/>
      <c r="J31" s="37"/>
    </row>
    <row r="32" spans="1:10" x14ac:dyDescent="0.25">
      <c r="A32" s="76" t="s">
        <v>60</v>
      </c>
      <c r="B32" s="70">
        <v>260010.74</v>
      </c>
      <c r="C32" s="71">
        <v>296641</v>
      </c>
      <c r="D32" s="71">
        <v>296641</v>
      </c>
      <c r="E32" s="70">
        <v>80091.14</v>
      </c>
      <c r="F32" s="70">
        <v>30.803012214033899</v>
      </c>
      <c r="G32" s="70">
        <f t="shared" si="0"/>
        <v>26.999349381912818</v>
      </c>
      <c r="H32" s="36"/>
      <c r="I32" s="37"/>
      <c r="J32" s="37"/>
    </row>
    <row r="33" spans="1:10" x14ac:dyDescent="0.25">
      <c r="A33" s="76" t="s">
        <v>61</v>
      </c>
      <c r="B33" s="70"/>
      <c r="C33" s="71">
        <v>5000</v>
      </c>
      <c r="D33" s="71">
        <v>5000</v>
      </c>
      <c r="E33" s="70">
        <v>0</v>
      </c>
      <c r="F33" s="70">
        <v>0</v>
      </c>
      <c r="G33" s="70">
        <f t="shared" si="0"/>
        <v>0</v>
      </c>
      <c r="H33" s="36"/>
      <c r="I33" s="37"/>
      <c r="J33" s="37"/>
    </row>
    <row r="34" spans="1:10" x14ac:dyDescent="0.25">
      <c r="A34" s="44"/>
      <c r="B34" s="45"/>
      <c r="C34" s="46"/>
      <c r="D34" s="46"/>
      <c r="E34" s="45"/>
      <c r="F34" s="45"/>
      <c r="G34" s="45"/>
      <c r="H34" s="33"/>
      <c r="I34" s="33"/>
      <c r="J34" s="33"/>
    </row>
    <row r="35" spans="1:10" x14ac:dyDescent="0.25">
      <c r="A35" s="44"/>
      <c r="B35" s="45"/>
      <c r="C35" s="46"/>
      <c r="D35" s="46"/>
      <c r="E35" s="45"/>
      <c r="F35" s="45"/>
      <c r="G35" s="45"/>
      <c r="H35" s="33"/>
      <c r="I35" s="33"/>
      <c r="J35" s="33"/>
    </row>
    <row r="36" spans="1:10" x14ac:dyDescent="0.25">
      <c r="A36" s="44"/>
      <c r="B36" s="45"/>
      <c r="C36" s="46"/>
      <c r="D36" s="46"/>
      <c r="E36" s="45"/>
      <c r="F36" s="45"/>
      <c r="G36" s="45"/>
      <c r="H36" s="33"/>
      <c r="I36" s="33"/>
      <c r="J36" s="33"/>
    </row>
    <row r="37" spans="1:10" x14ac:dyDescent="0.25">
      <c r="A37" s="44"/>
      <c r="B37" s="45"/>
      <c r="C37" s="46"/>
      <c r="D37" s="46"/>
      <c r="E37" s="45"/>
      <c r="F37" s="45"/>
      <c r="G37" s="45"/>
      <c r="H37" s="33"/>
      <c r="I37" s="33"/>
      <c r="J37" s="33"/>
    </row>
  </sheetData>
  <mergeCells count="1">
    <mergeCell ref="A2:G2"/>
  </mergeCells>
  <pageMargins left="0.7" right="0.7" top="0.75" bottom="0.75" header="0.3" footer="0.3"/>
  <pageSetup paperSize="9"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2"/>
  <sheetViews>
    <sheetView workbookViewId="0">
      <selection activeCell="O4" sqref="O4"/>
    </sheetView>
  </sheetViews>
  <sheetFormatPr defaultRowHeight="15" x14ac:dyDescent="0.25"/>
  <cols>
    <col min="2" max="2" width="29.5703125" customWidth="1"/>
    <col min="3" max="3" width="15.28515625" customWidth="1"/>
    <col min="4" max="4" width="21.7109375" customWidth="1"/>
    <col min="5" max="5" width="21.42578125" customWidth="1"/>
    <col min="6" max="6" width="15.7109375" customWidth="1"/>
    <col min="7" max="7" width="13.5703125" customWidth="1"/>
    <col min="8" max="8" width="15.7109375" customWidth="1"/>
  </cols>
  <sheetData>
    <row r="1" spans="1:11" ht="15.75" x14ac:dyDescent="0.2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5.75" x14ac:dyDescent="0.25">
      <c r="A2" s="171" t="s">
        <v>33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8" x14ac:dyDescent="0.25">
      <c r="A3" s="47"/>
      <c r="B3" s="47"/>
      <c r="C3" s="47"/>
      <c r="D3" s="47"/>
      <c r="E3" s="47"/>
      <c r="F3" s="47"/>
      <c r="G3" s="47"/>
      <c r="H3" s="47"/>
      <c r="I3" s="48"/>
      <c r="J3" s="48"/>
      <c r="K3" s="48"/>
    </row>
    <row r="4" spans="1:11" ht="57" x14ac:dyDescent="0.25">
      <c r="A4" s="172" t="s">
        <v>8</v>
      </c>
      <c r="B4" s="172"/>
      <c r="C4" s="78" t="str">
        <f t="shared" ref="C4:H4" si="0">UPPER(C7)</f>
        <v>OSTVARENJE/IZVRŠENJE 
01.2022. - 12.2022.</v>
      </c>
      <c r="D4" s="116" t="s">
        <v>251</v>
      </c>
      <c r="E4" s="78" t="str">
        <f t="shared" si="0"/>
        <v>TEKUĆI PLAN 
2023.</v>
      </c>
      <c r="F4" s="78" t="str">
        <f t="shared" si="0"/>
        <v>OSTVARENJE/IZVRŠENJE 
01.2023. - 12.2023.</v>
      </c>
      <c r="G4" s="78" t="str">
        <f t="shared" si="0"/>
        <v>INDEKS
(5)/(2)</v>
      </c>
      <c r="H4" s="78" t="str">
        <f t="shared" si="0"/>
        <v>INDEKS
(5)/(4)</v>
      </c>
      <c r="I4" s="32"/>
      <c r="J4" s="32"/>
      <c r="K4" s="32"/>
    </row>
    <row r="5" spans="1:11" x14ac:dyDescent="0.25">
      <c r="A5" s="173">
        <v>1</v>
      </c>
      <c r="B5" s="173"/>
      <c r="C5" s="79">
        <v>2</v>
      </c>
      <c r="D5" s="79">
        <v>3</v>
      </c>
      <c r="E5" s="79">
        <v>4.3333333333333304</v>
      </c>
      <c r="F5" s="79">
        <v>5.0833333333333304</v>
      </c>
      <c r="G5" s="79">
        <v>6</v>
      </c>
      <c r="H5" s="79">
        <v>7</v>
      </c>
      <c r="I5" s="36"/>
      <c r="J5" s="36"/>
      <c r="K5" s="36"/>
    </row>
    <row r="6" spans="1:11" x14ac:dyDescent="0.25">
      <c r="A6" s="62"/>
      <c r="B6" s="63" t="s">
        <v>35</v>
      </c>
      <c r="C6" s="80">
        <f t="shared" ref="C6:H6" si="1">C9</f>
        <v>1559063.51</v>
      </c>
      <c r="D6" s="147">
        <f t="shared" si="1"/>
        <v>5095863</v>
      </c>
      <c r="E6" s="147">
        <f t="shared" si="1"/>
        <v>4496450</v>
      </c>
      <c r="F6" s="80">
        <f t="shared" si="1"/>
        <v>3315005.17</v>
      </c>
      <c r="G6" s="80">
        <f t="shared" si="1"/>
        <v>212.62797498223799</v>
      </c>
      <c r="H6" s="80">
        <f t="shared" si="1"/>
        <v>73.724942343404194</v>
      </c>
      <c r="I6" s="36"/>
      <c r="J6" s="36"/>
      <c r="K6" s="36"/>
    </row>
    <row r="7" spans="1:11" ht="25.5" hidden="1" x14ac:dyDescent="0.25">
      <c r="A7" s="65" t="s">
        <v>46</v>
      </c>
      <c r="B7" s="65" t="s">
        <v>46</v>
      </c>
      <c r="C7" s="66" t="s">
        <v>47</v>
      </c>
      <c r="D7" s="66" t="s">
        <v>48</v>
      </c>
      <c r="E7" s="66" t="s">
        <v>49</v>
      </c>
      <c r="F7" s="66" t="s">
        <v>50</v>
      </c>
      <c r="G7" s="66" t="s">
        <v>51</v>
      </c>
      <c r="H7" s="66" t="s">
        <v>52</v>
      </c>
      <c r="I7" s="36"/>
      <c r="J7" s="36"/>
      <c r="K7" s="36"/>
    </row>
    <row r="8" spans="1:11" hidden="1" x14ac:dyDescent="0.25">
      <c r="A8" s="65"/>
      <c r="B8" s="65" t="s">
        <v>46</v>
      </c>
      <c r="C8" s="81" t="s">
        <v>54</v>
      </c>
      <c r="D8" s="81" t="s">
        <v>54</v>
      </c>
      <c r="E8" s="81" t="s">
        <v>54</v>
      </c>
      <c r="F8" s="81" t="s">
        <v>54</v>
      </c>
      <c r="G8" s="81" t="s">
        <v>46</v>
      </c>
      <c r="H8" s="81" t="s">
        <v>46</v>
      </c>
      <c r="I8" s="36"/>
      <c r="J8" s="36"/>
      <c r="K8" s="36"/>
    </row>
    <row r="9" spans="1:11" hidden="1" x14ac:dyDescent="0.25">
      <c r="A9" s="68"/>
      <c r="B9" s="69" t="s">
        <v>202</v>
      </c>
      <c r="C9" s="82">
        <v>1559063.51</v>
      </c>
      <c r="D9" s="83">
        <v>5095863</v>
      </c>
      <c r="E9" s="83">
        <v>4496450</v>
      </c>
      <c r="F9" s="82">
        <v>3315005.17</v>
      </c>
      <c r="G9" s="82">
        <v>212.62797498223799</v>
      </c>
      <c r="H9" s="82">
        <v>73.724942343404194</v>
      </c>
      <c r="I9" s="36"/>
      <c r="J9" s="36"/>
      <c r="K9" s="36"/>
    </row>
    <row r="10" spans="1:11" x14ac:dyDescent="0.25">
      <c r="A10" s="72" t="s">
        <v>203</v>
      </c>
      <c r="B10" s="73" t="s">
        <v>204</v>
      </c>
      <c r="C10" s="84">
        <v>1559063.51</v>
      </c>
      <c r="D10" s="85">
        <v>5095863</v>
      </c>
      <c r="E10" s="85">
        <v>4496450</v>
      </c>
      <c r="F10" s="84">
        <v>3315005.17</v>
      </c>
      <c r="G10" s="84">
        <v>212.62797498223799</v>
      </c>
      <c r="H10" s="84">
        <v>73.724942343404194</v>
      </c>
      <c r="I10" s="39"/>
      <c r="J10" s="39"/>
      <c r="K10" s="39"/>
    </row>
    <row r="11" spans="1:11" x14ac:dyDescent="0.25">
      <c r="A11" s="76" t="s">
        <v>205</v>
      </c>
      <c r="B11" s="77" t="s">
        <v>206</v>
      </c>
      <c r="C11" s="82">
        <v>1559063.51</v>
      </c>
      <c r="D11" s="83">
        <v>5095863</v>
      </c>
      <c r="E11" s="83">
        <v>4496450</v>
      </c>
      <c r="F11" s="82">
        <v>3315005.17</v>
      </c>
      <c r="G11" s="82">
        <v>212.62797498223799</v>
      </c>
      <c r="H11" s="82">
        <v>73.724942343404194</v>
      </c>
      <c r="I11" s="36"/>
      <c r="J11" s="36"/>
      <c r="K11" s="36"/>
    </row>
    <row r="12" spans="1:11" x14ac:dyDescent="0.25">
      <c r="A12" s="33"/>
      <c r="B12" s="44"/>
      <c r="C12" s="45"/>
      <c r="D12" s="46"/>
      <c r="E12" s="46"/>
      <c r="F12" s="45"/>
      <c r="G12" s="45"/>
      <c r="H12" s="45"/>
      <c r="I12" s="33"/>
      <c r="J12" s="33"/>
      <c r="K12" s="33"/>
    </row>
  </sheetData>
  <mergeCells count="4">
    <mergeCell ref="A1:K1"/>
    <mergeCell ref="A2:K2"/>
    <mergeCell ref="A4:B4"/>
    <mergeCell ref="A5:B5"/>
  </mergeCells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3"/>
  <sheetViews>
    <sheetView workbookViewId="0">
      <selection activeCell="H29" sqref="H29"/>
    </sheetView>
  </sheetViews>
  <sheetFormatPr defaultRowHeight="15" x14ac:dyDescent="0.25"/>
  <cols>
    <col min="2" max="2" width="33.28515625" customWidth="1"/>
    <col min="3" max="4" width="18.7109375" customWidth="1"/>
    <col min="5" max="5" width="18.140625" customWidth="1"/>
    <col min="6" max="6" width="14.85546875" customWidth="1"/>
    <col min="7" max="8" width="15.7109375" customWidth="1"/>
  </cols>
  <sheetData>
    <row r="1" spans="1:11" ht="18" customHeight="1" x14ac:dyDescent="0.25">
      <c r="A1" s="47"/>
      <c r="B1" s="47"/>
      <c r="C1" s="47"/>
      <c r="D1" s="47"/>
      <c r="E1" s="47"/>
      <c r="F1" s="47"/>
      <c r="G1" s="47"/>
      <c r="H1" s="47"/>
      <c r="I1" s="48"/>
      <c r="J1" s="48"/>
      <c r="K1" s="48"/>
    </row>
    <row r="2" spans="1:11" ht="15.75" customHeight="1" x14ac:dyDescent="0.25">
      <c r="A2" s="171" t="s">
        <v>250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8" x14ac:dyDescent="0.25">
      <c r="A3" s="47"/>
      <c r="B3" s="47"/>
      <c r="C3" s="47"/>
      <c r="D3" s="47"/>
      <c r="E3" s="47"/>
      <c r="F3" s="47"/>
      <c r="G3" s="47"/>
      <c r="H3" s="47"/>
      <c r="I3" s="48"/>
      <c r="J3" s="48"/>
      <c r="K3" s="48"/>
    </row>
    <row r="4" spans="1:11" ht="15" customHeight="1" x14ac:dyDescent="0.25">
      <c r="A4" s="174" t="s">
        <v>8</v>
      </c>
      <c r="B4" s="174"/>
      <c r="C4" s="104" t="str">
        <f t="shared" ref="C4:H4" si="0">UPPER(C7)</f>
        <v/>
      </c>
      <c r="D4" s="104" t="str">
        <f t="shared" si="0"/>
        <v/>
      </c>
      <c r="E4" s="104" t="str">
        <f t="shared" si="0"/>
        <v/>
      </c>
      <c r="F4" s="104" t="str">
        <f t="shared" si="0"/>
        <v/>
      </c>
      <c r="G4" s="104" t="str">
        <f t="shared" si="0"/>
        <v/>
      </c>
      <c r="H4" s="104" t="str">
        <f t="shared" si="0"/>
        <v/>
      </c>
      <c r="I4" s="95"/>
      <c r="J4" s="95"/>
      <c r="K4" s="95"/>
    </row>
    <row r="5" spans="1:11" x14ac:dyDescent="0.25">
      <c r="A5" s="175">
        <v>1</v>
      </c>
      <c r="B5" s="175"/>
      <c r="C5" s="105">
        <v>2</v>
      </c>
      <c r="D5" s="105">
        <v>3</v>
      </c>
      <c r="E5" s="105">
        <v>4.3333333333333304</v>
      </c>
      <c r="F5" s="105">
        <v>5.0833333333333304</v>
      </c>
      <c r="G5" s="105">
        <v>6</v>
      </c>
      <c r="H5" s="105">
        <v>7</v>
      </c>
      <c r="I5" s="96"/>
      <c r="J5" s="96"/>
      <c r="K5" s="96"/>
    </row>
    <row r="6" spans="1:11" x14ac:dyDescent="0.25">
      <c r="A6" s="97"/>
      <c r="B6" s="98" t="s">
        <v>35</v>
      </c>
      <c r="C6" s="106"/>
      <c r="D6" s="106"/>
      <c r="E6" s="106"/>
      <c r="F6" s="106"/>
      <c r="G6" s="106"/>
      <c r="H6" s="106"/>
      <c r="I6" s="96"/>
      <c r="J6" s="96"/>
      <c r="K6" s="96"/>
    </row>
    <row r="7" spans="1:11" x14ac:dyDescent="0.25">
      <c r="A7" s="107"/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x14ac:dyDescent="0.25">
      <c r="A8" s="100"/>
      <c r="B8" s="101"/>
      <c r="C8" s="102"/>
      <c r="D8" s="103"/>
      <c r="E8" s="103"/>
      <c r="F8" s="102"/>
      <c r="G8" s="102"/>
      <c r="H8" s="102"/>
      <c r="I8" s="100"/>
      <c r="J8" s="100"/>
      <c r="K8" s="100"/>
    </row>
    <row r="9" spans="1:11" ht="15" customHeight="1" x14ac:dyDescent="0.25">
      <c r="A9" s="100"/>
      <c r="B9" s="101"/>
      <c r="C9" s="102"/>
      <c r="D9" s="103"/>
      <c r="E9" s="103"/>
      <c r="F9" s="102"/>
      <c r="G9" s="102"/>
      <c r="H9" s="102"/>
      <c r="I9" s="100"/>
      <c r="J9" s="100"/>
      <c r="K9" s="100"/>
    </row>
    <row r="10" spans="1:11" ht="15" customHeight="1" x14ac:dyDescent="0.25">
      <c r="A10" s="100"/>
      <c r="B10" s="101"/>
      <c r="C10" s="102"/>
      <c r="D10" s="103"/>
      <c r="E10" s="103"/>
      <c r="F10" s="102"/>
      <c r="G10" s="102"/>
      <c r="H10" s="102"/>
      <c r="I10" s="100"/>
      <c r="J10" s="100"/>
      <c r="K10" s="100"/>
    </row>
    <row r="11" spans="1:11" ht="15" customHeight="1" x14ac:dyDescent="0.25">
      <c r="A11" s="100"/>
      <c r="B11" s="101"/>
      <c r="C11" s="102"/>
      <c r="D11" s="103"/>
      <c r="E11" s="103"/>
      <c r="F11" s="102"/>
      <c r="G11" s="102"/>
      <c r="H11" s="102"/>
      <c r="I11" s="100"/>
      <c r="J11" s="100"/>
      <c r="K11" s="100"/>
    </row>
    <row r="12" spans="1:11" x14ac:dyDescent="0.25">
      <c r="A12" s="100"/>
      <c r="B12" s="101"/>
      <c r="C12" s="102"/>
      <c r="D12" s="103"/>
      <c r="E12" s="103"/>
      <c r="F12" s="102"/>
      <c r="G12" s="102"/>
      <c r="H12" s="102"/>
      <c r="I12" s="100"/>
      <c r="J12" s="100"/>
      <c r="K12" s="100"/>
    </row>
    <row r="13" spans="1:11" x14ac:dyDescent="0.25">
      <c r="A13" s="100"/>
      <c r="B13" s="101"/>
      <c r="C13" s="102"/>
      <c r="D13" s="103"/>
      <c r="E13" s="103"/>
      <c r="F13" s="102"/>
      <c r="G13" s="102"/>
      <c r="H13" s="102"/>
      <c r="I13" s="100"/>
      <c r="J13" s="100"/>
      <c r="K13" s="100"/>
    </row>
  </sheetData>
  <mergeCells count="3">
    <mergeCell ref="A2:K2"/>
    <mergeCell ref="A4:B4"/>
    <mergeCell ref="A5:B5"/>
  </mergeCells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4"/>
  <sheetViews>
    <sheetView workbookViewId="0">
      <selection activeCell="H28" sqref="H28"/>
    </sheetView>
  </sheetViews>
  <sheetFormatPr defaultRowHeight="15" x14ac:dyDescent="0.25"/>
  <cols>
    <col min="1" max="1" width="15.85546875" customWidth="1"/>
    <col min="2" max="2" width="30.5703125" customWidth="1"/>
    <col min="3" max="3" width="20.140625" customWidth="1"/>
    <col min="4" max="5" width="17.7109375" bestFit="1" customWidth="1"/>
    <col min="6" max="6" width="16.5703125" bestFit="1" customWidth="1"/>
    <col min="7" max="7" width="15.7109375" bestFit="1" customWidth="1"/>
    <col min="8" max="8" width="18.42578125" bestFit="1" customWidth="1"/>
    <col min="9" max="9" width="15.42578125" bestFit="1" customWidth="1"/>
    <col min="10" max="10" width="9.42578125" bestFit="1" customWidth="1"/>
    <col min="11" max="11" width="15.42578125" bestFit="1" customWidth="1"/>
    <col min="12" max="12" width="15.7109375" customWidth="1"/>
  </cols>
  <sheetData>
    <row r="1" spans="1:12" ht="18" customHeight="1" x14ac:dyDescent="0.25">
      <c r="A1" s="4"/>
      <c r="B1" s="4"/>
      <c r="C1" s="4"/>
      <c r="D1" s="4"/>
      <c r="E1" s="4"/>
      <c r="F1" s="4"/>
      <c r="G1" s="4"/>
      <c r="H1" s="4"/>
      <c r="I1" s="30"/>
      <c r="J1" s="30"/>
      <c r="K1" s="30"/>
      <c r="L1" s="2"/>
    </row>
    <row r="2" spans="1:12" ht="15.75" customHeight="1" x14ac:dyDescent="0.25">
      <c r="A2" s="163" t="s">
        <v>34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2"/>
    </row>
    <row r="3" spans="1:12" ht="18" x14ac:dyDescent="0.25">
      <c r="A3" s="4"/>
      <c r="B3" s="4"/>
      <c r="C3" s="4"/>
      <c r="D3" s="4"/>
      <c r="E3" s="4"/>
      <c r="F3" s="4"/>
      <c r="G3" s="4"/>
      <c r="H3" s="4"/>
      <c r="I3" s="30"/>
      <c r="J3" s="30"/>
      <c r="K3" s="30"/>
      <c r="L3" s="2"/>
    </row>
    <row r="4" spans="1:12" x14ac:dyDescent="0.25">
      <c r="A4" s="176" t="s">
        <v>8</v>
      </c>
      <c r="B4" s="176"/>
      <c r="C4" s="109" t="str">
        <f t="shared" ref="C4:H4" si="0">UPPER(C7)</f>
        <v/>
      </c>
      <c r="D4" s="109" t="str">
        <f t="shared" si="0"/>
        <v/>
      </c>
      <c r="E4" s="109" t="str">
        <f t="shared" si="0"/>
        <v/>
      </c>
      <c r="F4" s="109" t="str">
        <f t="shared" si="0"/>
        <v/>
      </c>
      <c r="G4" s="109" t="str">
        <f t="shared" si="0"/>
        <v/>
      </c>
      <c r="H4" s="109" t="str">
        <f t="shared" si="0"/>
        <v/>
      </c>
      <c r="I4" s="95"/>
      <c r="J4" s="95"/>
      <c r="K4" s="95"/>
    </row>
    <row r="5" spans="1:12" x14ac:dyDescent="0.25">
      <c r="A5" s="177">
        <v>1</v>
      </c>
      <c r="B5" s="177"/>
      <c r="C5" s="110">
        <v>2</v>
      </c>
      <c r="D5" s="110">
        <v>3</v>
      </c>
      <c r="E5" s="110">
        <v>4.3333333333333304</v>
      </c>
      <c r="F5" s="110">
        <v>5.0833333333333304</v>
      </c>
      <c r="G5" s="110">
        <v>6</v>
      </c>
      <c r="H5" s="110">
        <v>7</v>
      </c>
      <c r="I5" s="96"/>
      <c r="J5" s="96"/>
      <c r="K5" s="96"/>
    </row>
    <row r="6" spans="1:12" x14ac:dyDescent="0.25">
      <c r="A6" s="97"/>
      <c r="B6" s="98" t="s">
        <v>35</v>
      </c>
      <c r="C6" s="99"/>
      <c r="D6" s="99"/>
      <c r="E6" s="99"/>
      <c r="F6" s="99"/>
      <c r="G6" s="99"/>
      <c r="H6" s="99"/>
      <c r="I6" s="96"/>
      <c r="J6" s="96"/>
      <c r="K6" s="96"/>
    </row>
    <row r="7" spans="1:12" x14ac:dyDescent="0.25">
      <c r="A7" s="108"/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2" x14ac:dyDescent="0.25">
      <c r="A8" s="100"/>
      <c r="B8" s="101"/>
      <c r="C8" s="102"/>
      <c r="D8" s="103"/>
      <c r="E8" s="103"/>
      <c r="F8" s="102"/>
      <c r="G8" s="102"/>
      <c r="H8" s="102"/>
      <c r="I8" s="100"/>
      <c r="J8" s="100"/>
      <c r="K8" s="100"/>
    </row>
    <row r="9" spans="1:12" x14ac:dyDescent="0.25">
      <c r="A9" s="100"/>
      <c r="B9" s="101"/>
      <c r="C9" s="102"/>
      <c r="D9" s="103"/>
      <c r="E9" s="103"/>
      <c r="F9" s="102"/>
      <c r="G9" s="102"/>
      <c r="H9" s="102"/>
      <c r="I9" s="100"/>
      <c r="J9" s="100"/>
      <c r="K9" s="100"/>
    </row>
    <row r="10" spans="1:12" x14ac:dyDescent="0.25">
      <c r="A10" s="100"/>
      <c r="B10" s="101"/>
      <c r="C10" s="102"/>
      <c r="D10" s="103"/>
      <c r="E10" s="103"/>
      <c r="F10" s="102"/>
      <c r="G10" s="102"/>
      <c r="H10" s="102"/>
      <c r="I10" s="100"/>
      <c r="J10" s="100"/>
      <c r="K10" s="100"/>
    </row>
    <row r="11" spans="1:12" x14ac:dyDescent="0.25">
      <c r="A11" s="100"/>
      <c r="B11" s="101"/>
      <c r="C11" s="102"/>
      <c r="D11" s="103"/>
      <c r="E11" s="103"/>
      <c r="F11" s="102"/>
      <c r="G11" s="102"/>
      <c r="H11" s="102"/>
      <c r="I11" s="100"/>
      <c r="J11" s="100"/>
      <c r="K11" s="100"/>
    </row>
    <row r="12" spans="1:12" x14ac:dyDescent="0.25">
      <c r="A12" s="100"/>
      <c r="B12" s="101"/>
      <c r="C12" s="102"/>
      <c r="D12" s="103"/>
      <c r="E12" s="103"/>
      <c r="F12" s="102"/>
      <c r="G12" s="102"/>
      <c r="H12" s="102"/>
      <c r="I12" s="100"/>
      <c r="J12" s="100"/>
      <c r="K12" s="100"/>
    </row>
    <row r="13" spans="1:12" x14ac:dyDescent="0.25">
      <c r="A13" s="100"/>
      <c r="B13" s="101"/>
      <c r="C13" s="102"/>
      <c r="D13" s="103"/>
      <c r="E13" s="103"/>
      <c r="F13" s="102"/>
      <c r="G13" s="102"/>
      <c r="H13" s="102"/>
      <c r="I13" s="100"/>
      <c r="J13" s="100"/>
      <c r="K13" s="100"/>
    </row>
    <row r="14" spans="1:12" x14ac:dyDescent="0.25">
      <c r="A14" s="100"/>
      <c r="B14" s="101"/>
      <c r="C14" s="102"/>
      <c r="D14" s="103"/>
      <c r="E14" s="103"/>
      <c r="F14" s="102"/>
      <c r="G14" s="102"/>
      <c r="H14" s="102"/>
      <c r="I14" s="100"/>
      <c r="J14" s="100"/>
      <c r="K14" s="100"/>
    </row>
  </sheetData>
  <mergeCells count="3">
    <mergeCell ref="A2:K2"/>
    <mergeCell ref="A4:B4"/>
    <mergeCell ref="A5:B5"/>
  </mergeCells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43"/>
  <sheetViews>
    <sheetView workbookViewId="0">
      <selection activeCell="G6" sqref="G6"/>
    </sheetView>
  </sheetViews>
  <sheetFormatPr defaultRowHeight="15" x14ac:dyDescent="0.25"/>
  <cols>
    <col min="1" max="1" width="18.42578125" customWidth="1"/>
    <col min="2" max="2" width="50.7109375" customWidth="1"/>
    <col min="3" max="6" width="0" hidden="1" customWidth="1"/>
    <col min="7" max="7" width="19.140625" bestFit="1" customWidth="1"/>
    <col min="8" max="8" width="17.28515625" customWidth="1"/>
    <col min="9" max="9" width="15.7109375" customWidth="1"/>
    <col min="10" max="10" width="11.5703125" customWidth="1"/>
  </cols>
  <sheetData>
    <row r="1" spans="1:13" ht="15.75" x14ac:dyDescent="0.25">
      <c r="A1" s="163"/>
      <c r="B1" s="163"/>
      <c r="C1" s="163"/>
      <c r="D1" s="163"/>
      <c r="E1" s="163"/>
      <c r="F1" s="163"/>
      <c r="G1" s="163"/>
      <c r="H1" s="163"/>
      <c r="I1" s="163"/>
      <c r="J1" s="163"/>
    </row>
    <row r="2" spans="1:13" ht="15.75" customHeight="1" x14ac:dyDescent="0.25">
      <c r="A2" s="163" t="s">
        <v>9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3" ht="15.75" customHeight="1" x14ac:dyDescent="0.25">
      <c r="A3" s="163" t="s">
        <v>39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3" ht="18" x14ac:dyDescent="0.25">
      <c r="A4" s="4"/>
      <c r="B4" s="4"/>
      <c r="C4" s="4"/>
      <c r="D4" s="4"/>
      <c r="E4" s="4"/>
      <c r="F4" s="4"/>
      <c r="G4" s="4"/>
      <c r="H4" s="30"/>
      <c r="I4" s="30"/>
      <c r="J4" s="30"/>
    </row>
    <row r="5" spans="1:13" ht="41.25" customHeight="1" x14ac:dyDescent="0.25">
      <c r="A5" s="178" t="s">
        <v>8</v>
      </c>
      <c r="B5" s="178"/>
      <c r="C5" s="111"/>
      <c r="D5" s="111"/>
      <c r="E5" s="111"/>
      <c r="F5" s="111"/>
      <c r="G5" s="112" t="s">
        <v>251</v>
      </c>
      <c r="H5" s="112" t="str">
        <f>UPPER(H8)</f>
        <v>TEKUĆI PLAN 
2023.</v>
      </c>
      <c r="I5" s="112" t="str">
        <f>UPPER(I8)</f>
        <v>OSTVARENJE/IZVRŠENJE 
01.2023. - 12.2023.</v>
      </c>
      <c r="J5" s="112" t="s">
        <v>207</v>
      </c>
    </row>
    <row r="6" spans="1:13" x14ac:dyDescent="0.25">
      <c r="A6" s="179">
        <v>1</v>
      </c>
      <c r="B6" s="179"/>
      <c r="C6" s="113"/>
      <c r="D6" s="113"/>
      <c r="E6" s="113"/>
      <c r="F6" s="113"/>
      <c r="G6" s="114">
        <v>2</v>
      </c>
      <c r="H6" s="114">
        <v>3</v>
      </c>
      <c r="I6" s="114">
        <v>4.3333333333333304</v>
      </c>
      <c r="J6" s="114">
        <v>5.0833333333333304</v>
      </c>
    </row>
    <row r="7" spans="1:13" hidden="1" x14ac:dyDescent="0.25">
      <c r="A7" s="86"/>
      <c r="B7" s="87" t="s">
        <v>35</v>
      </c>
      <c r="C7" s="88" t="str">
        <f>C10</f>
        <v/>
      </c>
      <c r="D7" s="88" t="str">
        <f>D10</f>
        <v/>
      </c>
      <c r="E7" s="88" t="str">
        <f>E10</f>
        <v/>
      </c>
      <c r="F7" s="88" t="str">
        <f>F10</f>
        <v/>
      </c>
      <c r="G7" s="88">
        <f>G10</f>
        <v>5095863</v>
      </c>
      <c r="H7" s="36"/>
      <c r="I7" s="36"/>
      <c r="J7" s="36"/>
    </row>
    <row r="8" spans="1:13" ht="51" hidden="1" x14ac:dyDescent="0.25">
      <c r="A8" s="34" t="s">
        <v>46</v>
      </c>
      <c r="B8" s="34" t="s">
        <v>46</v>
      </c>
      <c r="C8" s="34" t="s">
        <v>46</v>
      </c>
      <c r="D8" s="34" t="s">
        <v>46</v>
      </c>
      <c r="E8" s="34" t="s">
        <v>46</v>
      </c>
      <c r="F8" s="34" t="s">
        <v>46</v>
      </c>
      <c r="G8" s="35" t="s">
        <v>48</v>
      </c>
      <c r="H8" s="35" t="s">
        <v>49</v>
      </c>
      <c r="I8" s="35" t="s">
        <v>50</v>
      </c>
      <c r="J8" s="35" t="s">
        <v>52</v>
      </c>
    </row>
    <row r="9" spans="1:13" hidden="1" x14ac:dyDescent="0.25">
      <c r="A9" s="57" t="s">
        <v>208</v>
      </c>
      <c r="B9" s="57" t="s">
        <v>46</v>
      </c>
      <c r="C9" s="57" t="s">
        <v>209</v>
      </c>
      <c r="D9" s="57" t="s">
        <v>209</v>
      </c>
      <c r="E9" s="57" t="s">
        <v>209</v>
      </c>
      <c r="F9" s="57" t="s">
        <v>209</v>
      </c>
      <c r="G9" s="58" t="s">
        <v>54</v>
      </c>
      <c r="H9" s="58" t="s">
        <v>54</v>
      </c>
      <c r="I9" s="58" t="s">
        <v>54</v>
      </c>
      <c r="J9" s="58" t="s">
        <v>46</v>
      </c>
    </row>
    <row r="10" spans="1:13" hidden="1" x14ac:dyDescent="0.25">
      <c r="A10" s="89" t="s">
        <v>210</v>
      </c>
      <c r="B10" s="89" t="s">
        <v>46</v>
      </c>
      <c r="C10" s="89" t="s">
        <v>46</v>
      </c>
      <c r="D10" s="89" t="s">
        <v>46</v>
      </c>
      <c r="E10" s="89" t="s">
        <v>46</v>
      </c>
      <c r="F10" s="89" t="s">
        <v>46</v>
      </c>
      <c r="G10" s="90">
        <v>5095863</v>
      </c>
      <c r="H10" s="90">
        <v>4496450</v>
      </c>
      <c r="I10" s="91">
        <v>3315005.17</v>
      </c>
      <c r="J10" s="91">
        <v>73.724942343404194</v>
      </c>
    </row>
    <row r="11" spans="1:13" x14ac:dyDescent="0.25">
      <c r="A11" s="38" t="s">
        <v>211</v>
      </c>
      <c r="B11" s="59" t="s">
        <v>212</v>
      </c>
      <c r="C11" s="92" t="s">
        <v>212</v>
      </c>
      <c r="D11" s="92" t="s">
        <v>46</v>
      </c>
      <c r="E11" s="92" t="s">
        <v>46</v>
      </c>
      <c r="F11" s="92" t="s">
        <v>46</v>
      </c>
      <c r="G11" s="93">
        <v>5095863</v>
      </c>
      <c r="H11" s="93">
        <v>4496450</v>
      </c>
      <c r="I11" s="94">
        <v>3315005.17</v>
      </c>
      <c r="J11" s="94">
        <v>73.724942343404194</v>
      </c>
      <c r="M11" s="20"/>
    </row>
    <row r="12" spans="1:13" x14ac:dyDescent="0.25">
      <c r="A12" s="60" t="s">
        <v>219</v>
      </c>
      <c r="B12" s="61" t="s">
        <v>220</v>
      </c>
      <c r="C12" s="50">
        <v>3435986</v>
      </c>
      <c r="D12" s="50">
        <v>2953221</v>
      </c>
      <c r="E12" s="49">
        <v>2645062.4</v>
      </c>
      <c r="F12" s="49">
        <v>89.565338997657094</v>
      </c>
      <c r="G12" s="42">
        <v>3435986</v>
      </c>
      <c r="H12" s="42">
        <v>2953221</v>
      </c>
      <c r="I12" s="41">
        <v>2645062.4</v>
      </c>
      <c r="J12" s="41">
        <v>89.565338997657094</v>
      </c>
    </row>
    <row r="13" spans="1:13" x14ac:dyDescent="0.25">
      <c r="A13" s="60" t="s">
        <v>235</v>
      </c>
      <c r="B13" s="61" t="s">
        <v>236</v>
      </c>
      <c r="C13" s="50">
        <v>173540</v>
      </c>
      <c r="D13" s="50">
        <v>56892</v>
      </c>
      <c r="E13" s="49">
        <v>37052.69</v>
      </c>
      <c r="F13" s="49">
        <v>65.128119946565405</v>
      </c>
      <c r="G13" s="42">
        <v>173540</v>
      </c>
      <c r="H13" s="42">
        <v>56892</v>
      </c>
      <c r="I13" s="41">
        <v>37052.69</v>
      </c>
      <c r="J13" s="41">
        <v>65.128119946565405</v>
      </c>
    </row>
    <row r="14" spans="1:13" x14ac:dyDescent="0.25">
      <c r="A14" s="60" t="s">
        <v>99</v>
      </c>
      <c r="B14" s="61" t="s">
        <v>227</v>
      </c>
      <c r="C14" s="50">
        <v>12000</v>
      </c>
      <c r="D14" s="50">
        <v>12000</v>
      </c>
      <c r="E14" s="49">
        <v>14269.32</v>
      </c>
      <c r="F14" s="49">
        <v>118.911</v>
      </c>
      <c r="G14" s="42">
        <v>12000</v>
      </c>
      <c r="H14" s="42">
        <v>12000</v>
      </c>
      <c r="I14" s="41">
        <v>14269.32</v>
      </c>
      <c r="J14" s="41">
        <v>118.911</v>
      </c>
    </row>
    <row r="15" spans="1:13" x14ac:dyDescent="0.25">
      <c r="A15" s="60" t="s">
        <v>228</v>
      </c>
      <c r="B15" s="61" t="s">
        <v>229</v>
      </c>
      <c r="C15" s="50">
        <v>607902</v>
      </c>
      <c r="D15" s="50">
        <v>607902</v>
      </c>
      <c r="E15" s="49">
        <v>417699.72</v>
      </c>
      <c r="F15" s="49">
        <v>68.711687081141406</v>
      </c>
      <c r="G15" s="42">
        <v>607902</v>
      </c>
      <c r="H15" s="42">
        <v>607902</v>
      </c>
      <c r="I15" s="41">
        <v>417699.72</v>
      </c>
      <c r="J15" s="41">
        <v>68.711687081141406</v>
      </c>
    </row>
    <row r="16" spans="1:13" x14ac:dyDescent="0.25">
      <c r="A16" s="60" t="s">
        <v>242</v>
      </c>
      <c r="B16" s="61" t="s">
        <v>243</v>
      </c>
      <c r="C16" s="50">
        <v>564794</v>
      </c>
      <c r="D16" s="50">
        <v>564794</v>
      </c>
      <c r="E16" s="49">
        <v>120829.9</v>
      </c>
      <c r="F16" s="49">
        <v>21.393623161719098</v>
      </c>
      <c r="G16" s="42">
        <v>564794</v>
      </c>
      <c r="H16" s="42">
        <v>564794</v>
      </c>
      <c r="I16" s="41">
        <v>120829.9</v>
      </c>
      <c r="J16" s="41">
        <v>21.393623161719098</v>
      </c>
    </row>
    <row r="17" spans="1:10" x14ac:dyDescent="0.25">
      <c r="A17" s="60" t="s">
        <v>237</v>
      </c>
      <c r="B17" s="61" t="s">
        <v>238</v>
      </c>
      <c r="C17" s="50">
        <v>296641</v>
      </c>
      <c r="D17" s="50">
        <v>296641</v>
      </c>
      <c r="E17" s="49">
        <v>80091.14</v>
      </c>
      <c r="F17" s="49">
        <v>26.999349381912801</v>
      </c>
      <c r="G17" s="42">
        <v>296641</v>
      </c>
      <c r="H17" s="42">
        <v>296641</v>
      </c>
      <c r="I17" s="41">
        <v>80091.14</v>
      </c>
      <c r="J17" s="41">
        <v>26.999349381912801</v>
      </c>
    </row>
    <row r="18" spans="1:10" x14ac:dyDescent="0.25">
      <c r="A18" s="60" t="s">
        <v>221</v>
      </c>
      <c r="B18" s="61" t="s">
        <v>222</v>
      </c>
      <c r="C18" s="50">
        <v>5000</v>
      </c>
      <c r="D18" s="50">
        <v>5000</v>
      </c>
      <c r="E18" s="51"/>
      <c r="F18" s="51"/>
      <c r="G18" s="42">
        <v>5000</v>
      </c>
      <c r="H18" s="42">
        <v>5000</v>
      </c>
      <c r="I18" s="43"/>
      <c r="J18" s="43"/>
    </row>
    <row r="19" spans="1:10" ht="25.5" x14ac:dyDescent="0.25">
      <c r="A19" s="72" t="s">
        <v>99</v>
      </c>
      <c r="B19" s="73" t="s">
        <v>213</v>
      </c>
      <c r="C19" s="133" t="s">
        <v>46</v>
      </c>
      <c r="D19" s="133" t="s">
        <v>213</v>
      </c>
      <c r="E19" s="133" t="s">
        <v>46</v>
      </c>
      <c r="F19" s="133" t="s">
        <v>46</v>
      </c>
      <c r="G19" s="134">
        <v>5095863</v>
      </c>
      <c r="H19" s="134">
        <v>4496450</v>
      </c>
      <c r="I19" s="135">
        <v>3315005.17</v>
      </c>
      <c r="J19" s="135">
        <v>73.724942343404194</v>
      </c>
    </row>
    <row r="20" spans="1:10" ht="25.5" x14ac:dyDescent="0.25">
      <c r="A20" s="136" t="s">
        <v>101</v>
      </c>
      <c r="B20" s="137" t="s">
        <v>214</v>
      </c>
      <c r="C20" s="133" t="s">
        <v>46</v>
      </c>
      <c r="D20" s="133" t="s">
        <v>46</v>
      </c>
      <c r="E20" s="133" t="s">
        <v>215</v>
      </c>
      <c r="F20" s="133" t="s">
        <v>46</v>
      </c>
      <c r="G20" s="134">
        <v>6000</v>
      </c>
      <c r="H20" s="134">
        <v>6000</v>
      </c>
      <c r="I20" s="135"/>
      <c r="J20" s="135"/>
    </row>
    <row r="21" spans="1:10" ht="38.25" x14ac:dyDescent="0.25">
      <c r="A21" s="126" t="s">
        <v>216</v>
      </c>
      <c r="B21" s="127" t="s">
        <v>217</v>
      </c>
      <c r="C21" s="133" t="s">
        <v>46</v>
      </c>
      <c r="D21" s="133" t="s">
        <v>46</v>
      </c>
      <c r="E21" s="133" t="s">
        <v>46</v>
      </c>
      <c r="F21" s="133" t="s">
        <v>218</v>
      </c>
      <c r="G21" s="134">
        <v>6000</v>
      </c>
      <c r="H21" s="134">
        <v>6000</v>
      </c>
      <c r="I21" s="135"/>
      <c r="J21" s="135"/>
    </row>
    <row r="22" spans="1:10" x14ac:dyDescent="0.25">
      <c r="A22" s="123" t="s">
        <v>219</v>
      </c>
      <c r="B22" s="122" t="s">
        <v>220</v>
      </c>
      <c r="C22" s="138" t="s">
        <v>46</v>
      </c>
      <c r="D22" s="138" t="s">
        <v>46</v>
      </c>
      <c r="E22" s="138" t="s">
        <v>46</v>
      </c>
      <c r="F22" s="138" t="s">
        <v>46</v>
      </c>
      <c r="G22" s="139">
        <v>1000</v>
      </c>
      <c r="H22" s="139">
        <v>1000</v>
      </c>
      <c r="I22" s="140"/>
      <c r="J22" s="140"/>
    </row>
    <row r="23" spans="1:10" x14ac:dyDescent="0.25">
      <c r="A23" s="128" t="s">
        <v>179</v>
      </c>
      <c r="B23" s="122" t="s">
        <v>180</v>
      </c>
      <c r="C23" s="138" t="s">
        <v>46</v>
      </c>
      <c r="D23" s="138" t="s">
        <v>46</v>
      </c>
      <c r="E23" s="138" t="s">
        <v>46</v>
      </c>
      <c r="F23" s="138" t="s">
        <v>46</v>
      </c>
      <c r="G23" s="139">
        <v>1000</v>
      </c>
      <c r="H23" s="139">
        <v>1000</v>
      </c>
      <c r="I23" s="140"/>
      <c r="J23" s="140"/>
    </row>
    <row r="24" spans="1:10" x14ac:dyDescent="0.25">
      <c r="A24" s="123" t="s">
        <v>221</v>
      </c>
      <c r="B24" s="122" t="s">
        <v>222</v>
      </c>
      <c r="C24" s="138" t="s">
        <v>46</v>
      </c>
      <c r="D24" s="138" t="s">
        <v>46</v>
      </c>
      <c r="E24" s="138" t="s">
        <v>46</v>
      </c>
      <c r="F24" s="138" t="s">
        <v>46</v>
      </c>
      <c r="G24" s="139">
        <v>5000</v>
      </c>
      <c r="H24" s="139">
        <v>5000</v>
      </c>
      <c r="I24" s="140"/>
      <c r="J24" s="140"/>
    </row>
    <row r="25" spans="1:10" x14ac:dyDescent="0.25">
      <c r="A25" s="128" t="s">
        <v>179</v>
      </c>
      <c r="B25" s="122" t="s">
        <v>180</v>
      </c>
      <c r="C25" s="138" t="s">
        <v>46</v>
      </c>
      <c r="D25" s="138" t="s">
        <v>46</v>
      </c>
      <c r="E25" s="138" t="s">
        <v>46</v>
      </c>
      <c r="F25" s="138" t="s">
        <v>46</v>
      </c>
      <c r="G25" s="139">
        <v>5000</v>
      </c>
      <c r="H25" s="139">
        <v>5000</v>
      </c>
      <c r="I25" s="140"/>
      <c r="J25" s="140"/>
    </row>
    <row r="26" spans="1:10" x14ac:dyDescent="0.25">
      <c r="A26" s="136" t="s">
        <v>223</v>
      </c>
      <c r="B26" s="137" t="s">
        <v>224</v>
      </c>
      <c r="C26" s="133" t="s">
        <v>46</v>
      </c>
      <c r="D26" s="133" t="s">
        <v>46</v>
      </c>
      <c r="E26" s="133" t="s">
        <v>224</v>
      </c>
      <c r="F26" s="133" t="s">
        <v>46</v>
      </c>
      <c r="G26" s="134">
        <v>5089863</v>
      </c>
      <c r="H26" s="134">
        <v>4490450</v>
      </c>
      <c r="I26" s="135">
        <v>3315005.17</v>
      </c>
      <c r="J26" s="135">
        <v>73.823451324477503</v>
      </c>
    </row>
    <row r="27" spans="1:10" x14ac:dyDescent="0.25">
      <c r="A27" s="126" t="s">
        <v>225</v>
      </c>
      <c r="B27" s="127" t="s">
        <v>226</v>
      </c>
      <c r="C27" s="133" t="s">
        <v>46</v>
      </c>
      <c r="D27" s="133" t="s">
        <v>46</v>
      </c>
      <c r="E27" s="133" t="s">
        <v>46</v>
      </c>
      <c r="F27" s="133" t="s">
        <v>226</v>
      </c>
      <c r="G27" s="134">
        <v>640738</v>
      </c>
      <c r="H27" s="134">
        <v>619902</v>
      </c>
      <c r="I27" s="135">
        <v>431969.04</v>
      </c>
      <c r="J27" s="135">
        <v>69.683440285722597</v>
      </c>
    </row>
    <row r="28" spans="1:10" x14ac:dyDescent="0.25">
      <c r="A28" s="123" t="s">
        <v>219</v>
      </c>
      <c r="B28" s="122" t="s">
        <v>220</v>
      </c>
      <c r="C28" s="138" t="s">
        <v>46</v>
      </c>
      <c r="D28" s="138" t="s">
        <v>46</v>
      </c>
      <c r="E28" s="138" t="s">
        <v>46</v>
      </c>
      <c r="F28" s="138" t="s">
        <v>46</v>
      </c>
      <c r="G28" s="139">
        <v>20836</v>
      </c>
      <c r="H28" s="141"/>
      <c r="I28" s="141"/>
      <c r="J28" s="141"/>
    </row>
    <row r="29" spans="1:10" x14ac:dyDescent="0.25">
      <c r="A29" s="128" t="s">
        <v>99</v>
      </c>
      <c r="B29" s="122" t="s">
        <v>5</v>
      </c>
      <c r="C29" s="138" t="s">
        <v>46</v>
      </c>
      <c r="D29" s="138" t="s">
        <v>46</v>
      </c>
      <c r="E29" s="138" t="s">
        <v>46</v>
      </c>
      <c r="F29" s="138" t="s">
        <v>46</v>
      </c>
      <c r="G29" s="139">
        <v>928</v>
      </c>
      <c r="H29" s="141"/>
      <c r="I29" s="141"/>
      <c r="J29" s="141"/>
    </row>
    <row r="30" spans="1:10" x14ac:dyDescent="0.25">
      <c r="A30" s="128" t="s">
        <v>197</v>
      </c>
      <c r="B30" s="122" t="s">
        <v>198</v>
      </c>
      <c r="C30" s="138" t="s">
        <v>46</v>
      </c>
      <c r="D30" s="138" t="s">
        <v>46</v>
      </c>
      <c r="E30" s="138" t="s">
        <v>46</v>
      </c>
      <c r="F30" s="138" t="s">
        <v>46</v>
      </c>
      <c r="G30" s="139">
        <v>19908</v>
      </c>
      <c r="H30" s="141"/>
      <c r="I30" s="141"/>
      <c r="J30" s="141"/>
    </row>
    <row r="31" spans="1:10" x14ac:dyDescent="0.25">
      <c r="A31" s="123" t="s">
        <v>99</v>
      </c>
      <c r="B31" s="122" t="s">
        <v>227</v>
      </c>
      <c r="C31" s="138" t="s">
        <v>46</v>
      </c>
      <c r="D31" s="138" t="s">
        <v>46</v>
      </c>
      <c r="E31" s="138" t="s">
        <v>46</v>
      </c>
      <c r="F31" s="138" t="s">
        <v>46</v>
      </c>
      <c r="G31" s="139">
        <v>12000</v>
      </c>
      <c r="H31" s="139">
        <v>12000</v>
      </c>
      <c r="I31" s="140">
        <v>14269.32</v>
      </c>
      <c r="J31" s="140">
        <v>118.911</v>
      </c>
    </row>
    <row r="32" spans="1:10" x14ac:dyDescent="0.25">
      <c r="A32" s="128" t="s">
        <v>99</v>
      </c>
      <c r="B32" s="122" t="s">
        <v>5</v>
      </c>
      <c r="C32" s="138" t="s">
        <v>46</v>
      </c>
      <c r="D32" s="138" t="s">
        <v>46</v>
      </c>
      <c r="E32" s="138" t="s">
        <v>46</v>
      </c>
      <c r="F32" s="138" t="s">
        <v>46</v>
      </c>
      <c r="G32" s="139">
        <v>12000</v>
      </c>
      <c r="H32" s="139">
        <v>12000</v>
      </c>
      <c r="I32" s="140">
        <v>14269.32</v>
      </c>
      <c r="J32" s="140">
        <v>118.911</v>
      </c>
    </row>
    <row r="33" spans="1:10" x14ac:dyDescent="0.25">
      <c r="A33" s="130" t="s">
        <v>106</v>
      </c>
      <c r="B33" s="122" t="s">
        <v>105</v>
      </c>
      <c r="C33" s="138" t="s">
        <v>46</v>
      </c>
      <c r="D33" s="138" t="s">
        <v>46</v>
      </c>
      <c r="E33" s="138" t="s">
        <v>46</v>
      </c>
      <c r="F33" s="138" t="s">
        <v>46</v>
      </c>
      <c r="G33" s="129"/>
      <c r="H33" s="129"/>
      <c r="I33" s="70">
        <v>14269.32</v>
      </c>
      <c r="J33" s="129"/>
    </row>
    <row r="34" spans="1:10" x14ac:dyDescent="0.25">
      <c r="A34" s="123" t="s">
        <v>228</v>
      </c>
      <c r="B34" s="122" t="s">
        <v>229</v>
      </c>
      <c r="C34" s="138" t="s">
        <v>46</v>
      </c>
      <c r="D34" s="138" t="s">
        <v>46</v>
      </c>
      <c r="E34" s="138" t="s">
        <v>46</v>
      </c>
      <c r="F34" s="138" t="s">
        <v>46</v>
      </c>
      <c r="G34" s="139">
        <v>607902</v>
      </c>
      <c r="H34" s="139">
        <v>607902</v>
      </c>
      <c r="I34" s="140">
        <v>417699.72</v>
      </c>
      <c r="J34" s="140">
        <v>68.711687081141406</v>
      </c>
    </row>
    <row r="35" spans="1:10" x14ac:dyDescent="0.25">
      <c r="A35" s="128" t="s">
        <v>99</v>
      </c>
      <c r="B35" s="122" t="s">
        <v>5</v>
      </c>
      <c r="C35" s="138" t="s">
        <v>46</v>
      </c>
      <c r="D35" s="138" t="s">
        <v>46</v>
      </c>
      <c r="E35" s="138" t="s">
        <v>46</v>
      </c>
      <c r="F35" s="138" t="s">
        <v>46</v>
      </c>
      <c r="G35" s="139">
        <v>319964</v>
      </c>
      <c r="H35" s="139">
        <v>319964</v>
      </c>
      <c r="I35" s="140">
        <v>216085.04</v>
      </c>
      <c r="J35" s="140">
        <v>67.534172594416901</v>
      </c>
    </row>
    <row r="36" spans="1:10" x14ac:dyDescent="0.25">
      <c r="A36" s="130" t="s">
        <v>101</v>
      </c>
      <c r="B36" s="122" t="s">
        <v>26</v>
      </c>
      <c r="C36" s="138" t="s">
        <v>46</v>
      </c>
      <c r="D36" s="138" t="s">
        <v>46</v>
      </c>
      <c r="E36" s="138" t="s">
        <v>46</v>
      </c>
      <c r="F36" s="138" t="s">
        <v>46</v>
      </c>
      <c r="G36" s="129"/>
      <c r="H36" s="129"/>
      <c r="I36" s="70">
        <v>170759.46</v>
      </c>
      <c r="J36" s="129"/>
    </row>
    <row r="37" spans="1:10" x14ac:dyDescent="0.25">
      <c r="A37" s="130" t="s">
        <v>102</v>
      </c>
      <c r="B37" s="122" t="s">
        <v>103</v>
      </c>
      <c r="C37" s="138" t="s">
        <v>46</v>
      </c>
      <c r="D37" s="138" t="s">
        <v>46</v>
      </c>
      <c r="E37" s="138" t="s">
        <v>46</v>
      </c>
      <c r="F37" s="138" t="s">
        <v>46</v>
      </c>
      <c r="G37" s="129"/>
      <c r="H37" s="129"/>
      <c r="I37" s="70">
        <v>3695.47</v>
      </c>
      <c r="J37" s="129"/>
    </row>
    <row r="38" spans="1:10" x14ac:dyDescent="0.25">
      <c r="A38" s="130" t="s">
        <v>106</v>
      </c>
      <c r="B38" s="122" t="s">
        <v>105</v>
      </c>
      <c r="C38" s="138" t="s">
        <v>46</v>
      </c>
      <c r="D38" s="138" t="s">
        <v>46</v>
      </c>
      <c r="E38" s="138" t="s">
        <v>46</v>
      </c>
      <c r="F38" s="138" t="s">
        <v>46</v>
      </c>
      <c r="G38" s="129"/>
      <c r="H38" s="129"/>
      <c r="I38" s="70">
        <v>14322.6</v>
      </c>
      <c r="J38" s="129"/>
    </row>
    <row r="39" spans="1:10" x14ac:dyDescent="0.25">
      <c r="A39" s="130" t="s">
        <v>109</v>
      </c>
      <c r="B39" s="122" t="s">
        <v>110</v>
      </c>
      <c r="C39" s="138" t="s">
        <v>46</v>
      </c>
      <c r="D39" s="138" t="s">
        <v>46</v>
      </c>
      <c r="E39" s="138" t="s">
        <v>46</v>
      </c>
      <c r="F39" s="138" t="s">
        <v>46</v>
      </c>
      <c r="G39" s="129"/>
      <c r="H39" s="129"/>
      <c r="I39" s="70">
        <v>27307.51</v>
      </c>
      <c r="J39" s="129"/>
    </row>
    <row r="40" spans="1:10" x14ac:dyDescent="0.25">
      <c r="A40" s="128" t="s">
        <v>111</v>
      </c>
      <c r="B40" s="122" t="s">
        <v>11</v>
      </c>
      <c r="C40" s="138" t="s">
        <v>46</v>
      </c>
      <c r="D40" s="138" t="s">
        <v>46</v>
      </c>
      <c r="E40" s="138" t="s">
        <v>46</v>
      </c>
      <c r="F40" s="138" t="s">
        <v>46</v>
      </c>
      <c r="G40" s="139">
        <v>258718</v>
      </c>
      <c r="H40" s="139">
        <v>258718</v>
      </c>
      <c r="I40" s="140">
        <v>197801.38</v>
      </c>
      <c r="J40" s="140">
        <v>76.454433012005396</v>
      </c>
    </row>
    <row r="41" spans="1:10" x14ac:dyDescent="0.25">
      <c r="A41" s="130" t="s">
        <v>113</v>
      </c>
      <c r="B41" s="122" t="s">
        <v>28</v>
      </c>
      <c r="C41" s="138" t="s">
        <v>46</v>
      </c>
      <c r="D41" s="138" t="s">
        <v>46</v>
      </c>
      <c r="E41" s="138" t="s">
        <v>46</v>
      </c>
      <c r="F41" s="138" t="s">
        <v>46</v>
      </c>
      <c r="G41" s="129"/>
      <c r="H41" s="129"/>
      <c r="I41" s="70">
        <v>9756.09</v>
      </c>
      <c r="J41" s="129"/>
    </row>
    <row r="42" spans="1:10" x14ac:dyDescent="0.25">
      <c r="A42" s="130" t="s">
        <v>114</v>
      </c>
      <c r="B42" s="122" t="s">
        <v>115</v>
      </c>
      <c r="C42" s="138" t="s">
        <v>46</v>
      </c>
      <c r="D42" s="138" t="s">
        <v>46</v>
      </c>
      <c r="E42" s="138" t="s">
        <v>46</v>
      </c>
      <c r="F42" s="138" t="s">
        <v>46</v>
      </c>
      <c r="G42" s="129"/>
      <c r="H42" s="129"/>
      <c r="I42" s="70">
        <v>4541.8</v>
      </c>
      <c r="J42" s="129"/>
    </row>
    <row r="43" spans="1:10" x14ac:dyDescent="0.25">
      <c r="A43" s="130" t="s">
        <v>116</v>
      </c>
      <c r="B43" s="122" t="s">
        <v>117</v>
      </c>
      <c r="C43" s="138" t="s">
        <v>46</v>
      </c>
      <c r="D43" s="138" t="s">
        <v>46</v>
      </c>
      <c r="E43" s="138" t="s">
        <v>46</v>
      </c>
      <c r="F43" s="138" t="s">
        <v>46</v>
      </c>
      <c r="G43" s="129"/>
      <c r="H43" s="129"/>
      <c r="I43" s="70">
        <v>3936.09</v>
      </c>
      <c r="J43" s="129"/>
    </row>
    <row r="44" spans="1:10" x14ac:dyDescent="0.25">
      <c r="A44" s="130" t="s">
        <v>118</v>
      </c>
      <c r="B44" s="122" t="s">
        <v>119</v>
      </c>
      <c r="C44" s="138" t="s">
        <v>46</v>
      </c>
      <c r="D44" s="138" t="s">
        <v>46</v>
      </c>
      <c r="E44" s="138" t="s">
        <v>46</v>
      </c>
      <c r="F44" s="138" t="s">
        <v>46</v>
      </c>
      <c r="G44" s="129"/>
      <c r="H44" s="129"/>
      <c r="I44" s="70">
        <v>962.96</v>
      </c>
      <c r="J44" s="129"/>
    </row>
    <row r="45" spans="1:10" x14ac:dyDescent="0.25">
      <c r="A45" s="130" t="s">
        <v>122</v>
      </c>
      <c r="B45" s="122" t="s">
        <v>123</v>
      </c>
      <c r="C45" s="138" t="s">
        <v>46</v>
      </c>
      <c r="D45" s="138" t="s">
        <v>46</v>
      </c>
      <c r="E45" s="138" t="s">
        <v>46</v>
      </c>
      <c r="F45" s="138" t="s">
        <v>46</v>
      </c>
      <c r="G45" s="129"/>
      <c r="H45" s="129"/>
      <c r="I45" s="70">
        <v>5247.72</v>
      </c>
      <c r="J45" s="129"/>
    </row>
    <row r="46" spans="1:10" x14ac:dyDescent="0.25">
      <c r="A46" s="130" t="s">
        <v>124</v>
      </c>
      <c r="B46" s="122" t="s">
        <v>125</v>
      </c>
      <c r="C46" s="138" t="s">
        <v>46</v>
      </c>
      <c r="D46" s="138" t="s">
        <v>46</v>
      </c>
      <c r="E46" s="138" t="s">
        <v>46</v>
      </c>
      <c r="F46" s="138" t="s">
        <v>46</v>
      </c>
      <c r="G46" s="129"/>
      <c r="H46" s="129"/>
      <c r="I46" s="70">
        <v>16114.47</v>
      </c>
      <c r="J46" s="129"/>
    </row>
    <row r="47" spans="1:10" x14ac:dyDescent="0.25">
      <c r="A47" s="130" t="s">
        <v>126</v>
      </c>
      <c r="B47" s="122" t="s">
        <v>127</v>
      </c>
      <c r="C47" s="138" t="s">
        <v>46</v>
      </c>
      <c r="D47" s="138" t="s">
        <v>46</v>
      </c>
      <c r="E47" s="138" t="s">
        <v>46</v>
      </c>
      <c r="F47" s="138" t="s">
        <v>46</v>
      </c>
      <c r="G47" s="129"/>
      <c r="H47" s="129"/>
      <c r="I47" s="70">
        <v>1001.85</v>
      </c>
      <c r="J47" s="129"/>
    </row>
    <row r="48" spans="1:10" x14ac:dyDescent="0.25">
      <c r="A48" s="130" t="s">
        <v>128</v>
      </c>
      <c r="B48" s="122" t="s">
        <v>129</v>
      </c>
      <c r="C48" s="138" t="s">
        <v>46</v>
      </c>
      <c r="D48" s="138" t="s">
        <v>46</v>
      </c>
      <c r="E48" s="138" t="s">
        <v>46</v>
      </c>
      <c r="F48" s="138" t="s">
        <v>46</v>
      </c>
      <c r="G48" s="129"/>
      <c r="H48" s="129"/>
      <c r="I48" s="70">
        <v>6010.53</v>
      </c>
      <c r="J48" s="129"/>
    </row>
    <row r="49" spans="1:10" x14ac:dyDescent="0.25">
      <c r="A49" s="130" t="s">
        <v>130</v>
      </c>
      <c r="B49" s="122" t="s">
        <v>131</v>
      </c>
      <c r="C49" s="138" t="s">
        <v>46</v>
      </c>
      <c r="D49" s="138" t="s">
        <v>46</v>
      </c>
      <c r="E49" s="138" t="s">
        <v>46</v>
      </c>
      <c r="F49" s="138" t="s">
        <v>46</v>
      </c>
      <c r="G49" s="129"/>
      <c r="H49" s="129"/>
      <c r="I49" s="70">
        <v>497.17</v>
      </c>
      <c r="J49" s="129"/>
    </row>
    <row r="50" spans="1:10" x14ac:dyDescent="0.25">
      <c r="A50" s="130" t="s">
        <v>134</v>
      </c>
      <c r="B50" s="122" t="s">
        <v>135</v>
      </c>
      <c r="C50" s="138" t="s">
        <v>46</v>
      </c>
      <c r="D50" s="138" t="s">
        <v>46</v>
      </c>
      <c r="E50" s="138" t="s">
        <v>46</v>
      </c>
      <c r="F50" s="138" t="s">
        <v>46</v>
      </c>
      <c r="G50" s="129"/>
      <c r="H50" s="129"/>
      <c r="I50" s="70">
        <v>8815.6299999999992</v>
      </c>
      <c r="J50" s="129"/>
    </row>
    <row r="51" spans="1:10" x14ac:dyDescent="0.25">
      <c r="A51" s="130" t="s">
        <v>136</v>
      </c>
      <c r="B51" s="122" t="s">
        <v>137</v>
      </c>
      <c r="C51" s="138" t="s">
        <v>46</v>
      </c>
      <c r="D51" s="138" t="s">
        <v>46</v>
      </c>
      <c r="E51" s="138" t="s">
        <v>46</v>
      </c>
      <c r="F51" s="138" t="s">
        <v>46</v>
      </c>
      <c r="G51" s="129"/>
      <c r="H51" s="129"/>
      <c r="I51" s="70">
        <v>4328.6099999999997</v>
      </c>
      <c r="J51" s="129"/>
    </row>
    <row r="52" spans="1:10" x14ac:dyDescent="0.25">
      <c r="A52" s="130" t="s">
        <v>138</v>
      </c>
      <c r="B52" s="122" t="s">
        <v>139</v>
      </c>
      <c r="C52" s="138" t="s">
        <v>46</v>
      </c>
      <c r="D52" s="138" t="s">
        <v>46</v>
      </c>
      <c r="E52" s="138" t="s">
        <v>46</v>
      </c>
      <c r="F52" s="138" t="s">
        <v>46</v>
      </c>
      <c r="G52" s="129"/>
      <c r="H52" s="129"/>
      <c r="I52" s="70">
        <v>2646.55</v>
      </c>
      <c r="J52" s="129"/>
    </row>
    <row r="53" spans="1:10" x14ac:dyDescent="0.25">
      <c r="A53" s="130" t="s">
        <v>140</v>
      </c>
      <c r="B53" s="122" t="s">
        <v>141</v>
      </c>
      <c r="C53" s="138" t="s">
        <v>46</v>
      </c>
      <c r="D53" s="138" t="s">
        <v>46</v>
      </c>
      <c r="E53" s="138" t="s">
        <v>46</v>
      </c>
      <c r="F53" s="138" t="s">
        <v>46</v>
      </c>
      <c r="G53" s="129"/>
      <c r="H53" s="129"/>
      <c r="I53" s="70">
        <v>31243.91</v>
      </c>
      <c r="J53" s="129"/>
    </row>
    <row r="54" spans="1:10" x14ac:dyDescent="0.25">
      <c r="A54" s="130" t="s">
        <v>142</v>
      </c>
      <c r="B54" s="122" t="s">
        <v>143</v>
      </c>
      <c r="C54" s="138" t="s">
        <v>46</v>
      </c>
      <c r="D54" s="138" t="s">
        <v>46</v>
      </c>
      <c r="E54" s="138" t="s">
        <v>46</v>
      </c>
      <c r="F54" s="138" t="s">
        <v>46</v>
      </c>
      <c r="G54" s="129"/>
      <c r="H54" s="129"/>
      <c r="I54" s="70">
        <v>26790.560000000001</v>
      </c>
      <c r="J54" s="129"/>
    </row>
    <row r="55" spans="1:10" x14ac:dyDescent="0.25">
      <c r="A55" s="130" t="s">
        <v>144</v>
      </c>
      <c r="B55" s="122" t="s">
        <v>145</v>
      </c>
      <c r="C55" s="138" t="s">
        <v>46</v>
      </c>
      <c r="D55" s="138" t="s">
        <v>46</v>
      </c>
      <c r="E55" s="138" t="s">
        <v>46</v>
      </c>
      <c r="F55" s="138" t="s">
        <v>46</v>
      </c>
      <c r="G55" s="129"/>
      <c r="H55" s="129"/>
      <c r="I55" s="70">
        <v>70.790000000000006</v>
      </c>
      <c r="J55" s="129"/>
    </row>
    <row r="56" spans="1:10" x14ac:dyDescent="0.25">
      <c r="A56" s="130" t="s">
        <v>146</v>
      </c>
      <c r="B56" s="122" t="s">
        <v>147</v>
      </c>
      <c r="C56" s="138" t="s">
        <v>46</v>
      </c>
      <c r="D56" s="138" t="s">
        <v>46</v>
      </c>
      <c r="E56" s="138" t="s">
        <v>46</v>
      </c>
      <c r="F56" s="138" t="s">
        <v>46</v>
      </c>
      <c r="G56" s="129"/>
      <c r="H56" s="129"/>
      <c r="I56" s="70">
        <v>4062.21</v>
      </c>
      <c r="J56" s="129"/>
    </row>
    <row r="57" spans="1:10" x14ac:dyDescent="0.25">
      <c r="A57" s="130" t="s">
        <v>148</v>
      </c>
      <c r="B57" s="122" t="s">
        <v>149</v>
      </c>
      <c r="C57" s="138" t="s">
        <v>46</v>
      </c>
      <c r="D57" s="138" t="s">
        <v>46</v>
      </c>
      <c r="E57" s="138" t="s">
        <v>46</v>
      </c>
      <c r="F57" s="138" t="s">
        <v>46</v>
      </c>
      <c r="G57" s="129"/>
      <c r="H57" s="129"/>
      <c r="I57" s="70">
        <v>13749.46</v>
      </c>
      <c r="J57" s="129"/>
    </row>
    <row r="58" spans="1:10" x14ac:dyDescent="0.25">
      <c r="A58" s="130" t="s">
        <v>150</v>
      </c>
      <c r="B58" s="122" t="s">
        <v>151</v>
      </c>
      <c r="C58" s="138" t="s">
        <v>46</v>
      </c>
      <c r="D58" s="138" t="s">
        <v>46</v>
      </c>
      <c r="E58" s="138" t="s">
        <v>46</v>
      </c>
      <c r="F58" s="138" t="s">
        <v>46</v>
      </c>
      <c r="G58" s="129"/>
      <c r="H58" s="129"/>
      <c r="I58" s="70">
        <v>12811.92</v>
      </c>
      <c r="J58" s="129"/>
    </row>
    <row r="59" spans="1:10" ht="25.5" x14ac:dyDescent="0.25">
      <c r="A59" s="130" t="s">
        <v>154</v>
      </c>
      <c r="B59" s="122" t="s">
        <v>155</v>
      </c>
      <c r="C59" s="138" t="s">
        <v>46</v>
      </c>
      <c r="D59" s="138" t="s">
        <v>46</v>
      </c>
      <c r="E59" s="138" t="s">
        <v>46</v>
      </c>
      <c r="F59" s="138" t="s">
        <v>46</v>
      </c>
      <c r="G59" s="129"/>
      <c r="H59" s="129"/>
      <c r="I59" s="70">
        <v>19168.349999999999</v>
      </c>
      <c r="J59" s="129"/>
    </row>
    <row r="60" spans="1:10" x14ac:dyDescent="0.25">
      <c r="A60" s="130" t="s">
        <v>156</v>
      </c>
      <c r="B60" s="122" t="s">
        <v>157</v>
      </c>
      <c r="C60" s="138" t="s">
        <v>46</v>
      </c>
      <c r="D60" s="138" t="s">
        <v>46</v>
      </c>
      <c r="E60" s="138" t="s">
        <v>46</v>
      </c>
      <c r="F60" s="138" t="s">
        <v>46</v>
      </c>
      <c r="G60" s="129"/>
      <c r="H60" s="129"/>
      <c r="I60" s="70">
        <v>4891.1899999999996</v>
      </c>
      <c r="J60" s="129"/>
    </row>
    <row r="61" spans="1:10" x14ac:dyDescent="0.25">
      <c r="A61" s="130" t="s">
        <v>158</v>
      </c>
      <c r="B61" s="122" t="s">
        <v>159</v>
      </c>
      <c r="C61" s="138" t="s">
        <v>46</v>
      </c>
      <c r="D61" s="138" t="s">
        <v>46</v>
      </c>
      <c r="E61" s="138" t="s">
        <v>46</v>
      </c>
      <c r="F61" s="138" t="s">
        <v>46</v>
      </c>
      <c r="G61" s="129"/>
      <c r="H61" s="129"/>
      <c r="I61" s="70">
        <v>7089.64</v>
      </c>
      <c r="J61" s="129"/>
    </row>
    <row r="62" spans="1:10" x14ac:dyDescent="0.25">
      <c r="A62" s="130" t="s">
        <v>160</v>
      </c>
      <c r="B62" s="122" t="s">
        <v>161</v>
      </c>
      <c r="C62" s="138" t="s">
        <v>46</v>
      </c>
      <c r="D62" s="138" t="s">
        <v>46</v>
      </c>
      <c r="E62" s="138" t="s">
        <v>46</v>
      </c>
      <c r="F62" s="138" t="s">
        <v>46</v>
      </c>
      <c r="G62" s="129"/>
      <c r="H62" s="129"/>
      <c r="I62" s="70">
        <v>13376.19</v>
      </c>
      <c r="J62" s="129"/>
    </row>
    <row r="63" spans="1:10" x14ac:dyDescent="0.25">
      <c r="A63" s="130" t="s">
        <v>162</v>
      </c>
      <c r="B63" s="122" t="s">
        <v>163</v>
      </c>
      <c r="C63" s="138" t="s">
        <v>46</v>
      </c>
      <c r="D63" s="138" t="s">
        <v>46</v>
      </c>
      <c r="E63" s="138" t="s">
        <v>46</v>
      </c>
      <c r="F63" s="138" t="s">
        <v>46</v>
      </c>
      <c r="G63" s="129"/>
      <c r="H63" s="129"/>
      <c r="I63" s="70">
        <v>687.69</v>
      </c>
      <c r="J63" s="129"/>
    </row>
    <row r="64" spans="1:10" x14ac:dyDescent="0.25">
      <c r="A64" s="128" t="s">
        <v>165</v>
      </c>
      <c r="B64" s="122" t="s">
        <v>166</v>
      </c>
      <c r="C64" s="138" t="s">
        <v>46</v>
      </c>
      <c r="D64" s="138" t="s">
        <v>46</v>
      </c>
      <c r="E64" s="138" t="s">
        <v>46</v>
      </c>
      <c r="F64" s="138" t="s">
        <v>46</v>
      </c>
      <c r="G64" s="139">
        <v>366</v>
      </c>
      <c r="H64" s="139">
        <v>366</v>
      </c>
      <c r="I64" s="140">
        <v>11.22</v>
      </c>
      <c r="J64" s="140">
        <v>3.0655737704917998</v>
      </c>
    </row>
    <row r="65" spans="1:10" x14ac:dyDescent="0.25">
      <c r="A65" s="130" t="s">
        <v>171</v>
      </c>
      <c r="B65" s="122" t="s">
        <v>172</v>
      </c>
      <c r="C65" s="138" t="s">
        <v>46</v>
      </c>
      <c r="D65" s="138" t="s">
        <v>46</v>
      </c>
      <c r="E65" s="138" t="s">
        <v>46</v>
      </c>
      <c r="F65" s="138" t="s">
        <v>46</v>
      </c>
      <c r="G65" s="129"/>
      <c r="H65" s="129"/>
      <c r="I65" s="70">
        <v>11.22</v>
      </c>
      <c r="J65" s="129"/>
    </row>
    <row r="66" spans="1:10" x14ac:dyDescent="0.25">
      <c r="A66" s="128" t="s">
        <v>175</v>
      </c>
      <c r="B66" s="122" t="s">
        <v>176</v>
      </c>
      <c r="C66" s="138" t="s">
        <v>46</v>
      </c>
      <c r="D66" s="138" t="s">
        <v>46</v>
      </c>
      <c r="E66" s="138" t="s">
        <v>46</v>
      </c>
      <c r="F66" s="138" t="s">
        <v>46</v>
      </c>
      <c r="G66" s="139">
        <v>500</v>
      </c>
      <c r="H66" s="139">
        <v>500</v>
      </c>
      <c r="I66" s="141"/>
      <c r="J66" s="141"/>
    </row>
    <row r="67" spans="1:10" x14ac:dyDescent="0.25">
      <c r="A67" s="128" t="s">
        <v>178</v>
      </c>
      <c r="B67" s="122" t="s">
        <v>7</v>
      </c>
      <c r="C67" s="138" t="s">
        <v>46</v>
      </c>
      <c r="D67" s="138" t="s">
        <v>46</v>
      </c>
      <c r="E67" s="138" t="s">
        <v>46</v>
      </c>
      <c r="F67" s="138" t="s">
        <v>46</v>
      </c>
      <c r="G67" s="139">
        <v>1327</v>
      </c>
      <c r="H67" s="139">
        <v>1327</v>
      </c>
      <c r="I67" s="141"/>
      <c r="J67" s="141"/>
    </row>
    <row r="68" spans="1:10" x14ac:dyDescent="0.25">
      <c r="A68" s="128" t="s">
        <v>179</v>
      </c>
      <c r="B68" s="122" t="s">
        <v>180</v>
      </c>
      <c r="C68" s="138" t="s">
        <v>46</v>
      </c>
      <c r="D68" s="138" t="s">
        <v>46</v>
      </c>
      <c r="E68" s="138" t="s">
        <v>46</v>
      </c>
      <c r="F68" s="138" t="s">
        <v>46</v>
      </c>
      <c r="G68" s="139">
        <v>18027</v>
      </c>
      <c r="H68" s="139">
        <v>18027</v>
      </c>
      <c r="I68" s="140">
        <v>2456.96</v>
      </c>
      <c r="J68" s="140">
        <v>13.6293337771121</v>
      </c>
    </row>
    <row r="69" spans="1:10" x14ac:dyDescent="0.25">
      <c r="A69" s="130" t="s">
        <v>189</v>
      </c>
      <c r="B69" s="122" t="s">
        <v>190</v>
      </c>
      <c r="C69" s="138" t="s">
        <v>46</v>
      </c>
      <c r="D69" s="138" t="s">
        <v>46</v>
      </c>
      <c r="E69" s="138" t="s">
        <v>46</v>
      </c>
      <c r="F69" s="138" t="s">
        <v>46</v>
      </c>
      <c r="G69" s="129"/>
      <c r="H69" s="129"/>
      <c r="I69" s="70">
        <v>2205.2199999999998</v>
      </c>
      <c r="J69" s="129"/>
    </row>
    <row r="70" spans="1:10" x14ac:dyDescent="0.25">
      <c r="A70" s="130" t="s">
        <v>191</v>
      </c>
      <c r="B70" s="122" t="s">
        <v>192</v>
      </c>
      <c r="C70" s="138" t="s">
        <v>46</v>
      </c>
      <c r="D70" s="138" t="s">
        <v>46</v>
      </c>
      <c r="E70" s="138" t="s">
        <v>46</v>
      </c>
      <c r="F70" s="138" t="s">
        <v>46</v>
      </c>
      <c r="G70" s="129"/>
      <c r="H70" s="129"/>
      <c r="I70" s="70">
        <v>251.74</v>
      </c>
      <c r="J70" s="129"/>
    </row>
    <row r="71" spans="1:10" x14ac:dyDescent="0.25">
      <c r="A71" s="128" t="s">
        <v>197</v>
      </c>
      <c r="B71" s="122" t="s">
        <v>198</v>
      </c>
      <c r="C71" s="138" t="s">
        <v>46</v>
      </c>
      <c r="D71" s="138" t="s">
        <v>46</v>
      </c>
      <c r="E71" s="138" t="s">
        <v>46</v>
      </c>
      <c r="F71" s="138" t="s">
        <v>46</v>
      </c>
      <c r="G71" s="139">
        <v>9000</v>
      </c>
      <c r="H71" s="139">
        <v>9000</v>
      </c>
      <c r="I71" s="140">
        <v>1345.12</v>
      </c>
      <c r="J71" s="140">
        <v>14.945777777777799</v>
      </c>
    </row>
    <row r="72" spans="1:10" x14ac:dyDescent="0.25">
      <c r="A72" s="130" t="s">
        <v>201</v>
      </c>
      <c r="B72" s="122" t="s">
        <v>200</v>
      </c>
      <c r="C72" s="138" t="s">
        <v>46</v>
      </c>
      <c r="D72" s="138" t="s">
        <v>46</v>
      </c>
      <c r="E72" s="138" t="s">
        <v>46</v>
      </c>
      <c r="F72" s="138" t="s">
        <v>46</v>
      </c>
      <c r="G72" s="129"/>
      <c r="H72" s="129"/>
      <c r="I72" s="70">
        <v>1345.12</v>
      </c>
      <c r="J72" s="129"/>
    </row>
    <row r="73" spans="1:10" x14ac:dyDescent="0.25">
      <c r="A73" s="126" t="s">
        <v>230</v>
      </c>
      <c r="B73" s="127" t="s">
        <v>231</v>
      </c>
      <c r="C73" s="133" t="s">
        <v>46</v>
      </c>
      <c r="D73" s="133" t="s">
        <v>46</v>
      </c>
      <c r="E73" s="133" t="s">
        <v>46</v>
      </c>
      <c r="F73" s="133" t="s">
        <v>231</v>
      </c>
      <c r="G73" s="134">
        <v>3411775</v>
      </c>
      <c r="H73" s="134">
        <v>2949846</v>
      </c>
      <c r="I73" s="135">
        <v>2645062.4</v>
      </c>
      <c r="J73" s="135">
        <v>89.667813167195803</v>
      </c>
    </row>
    <row r="74" spans="1:10" x14ac:dyDescent="0.25">
      <c r="A74" s="123" t="s">
        <v>219</v>
      </c>
      <c r="B74" s="122" t="s">
        <v>220</v>
      </c>
      <c r="C74" s="138" t="s">
        <v>46</v>
      </c>
      <c r="D74" s="138" t="s">
        <v>46</v>
      </c>
      <c r="E74" s="138" t="s">
        <v>46</v>
      </c>
      <c r="F74" s="138" t="s">
        <v>46</v>
      </c>
      <c r="G74" s="139">
        <v>3411775</v>
      </c>
      <c r="H74" s="139">
        <v>2949846</v>
      </c>
      <c r="I74" s="140">
        <v>2645062.4</v>
      </c>
      <c r="J74" s="140">
        <v>89.667813167195803</v>
      </c>
    </row>
    <row r="75" spans="1:10" x14ac:dyDescent="0.25">
      <c r="A75" s="128" t="s">
        <v>111</v>
      </c>
      <c r="B75" s="122" t="s">
        <v>11</v>
      </c>
      <c r="C75" s="138" t="s">
        <v>46</v>
      </c>
      <c r="D75" s="138" t="s">
        <v>46</v>
      </c>
      <c r="E75" s="138" t="s">
        <v>46</v>
      </c>
      <c r="F75" s="138" t="s">
        <v>46</v>
      </c>
      <c r="G75" s="139">
        <v>979686</v>
      </c>
      <c r="H75" s="139">
        <v>670786</v>
      </c>
      <c r="I75" s="140">
        <v>568689.89</v>
      </c>
      <c r="J75" s="140">
        <v>84.779630165209198</v>
      </c>
    </row>
    <row r="76" spans="1:10" x14ac:dyDescent="0.25">
      <c r="A76" s="130" t="s">
        <v>136</v>
      </c>
      <c r="B76" s="122" t="s">
        <v>137</v>
      </c>
      <c r="C76" s="138" t="s">
        <v>46</v>
      </c>
      <c r="D76" s="138" t="s">
        <v>46</v>
      </c>
      <c r="E76" s="138" t="s">
        <v>46</v>
      </c>
      <c r="F76" s="138" t="s">
        <v>46</v>
      </c>
      <c r="G76" s="129"/>
      <c r="H76" s="129"/>
      <c r="I76" s="70">
        <v>490823.92</v>
      </c>
      <c r="J76" s="129"/>
    </row>
    <row r="77" spans="1:10" x14ac:dyDescent="0.25">
      <c r="A77" s="130" t="s">
        <v>146</v>
      </c>
      <c r="B77" s="122" t="s">
        <v>147</v>
      </c>
      <c r="C77" s="138" t="s">
        <v>46</v>
      </c>
      <c r="D77" s="138" t="s">
        <v>46</v>
      </c>
      <c r="E77" s="138" t="s">
        <v>46</v>
      </c>
      <c r="F77" s="138" t="s">
        <v>46</v>
      </c>
      <c r="G77" s="129"/>
      <c r="H77" s="129"/>
      <c r="I77" s="70">
        <v>77865.97</v>
      </c>
      <c r="J77" s="129"/>
    </row>
    <row r="78" spans="1:10" x14ac:dyDescent="0.25">
      <c r="A78" s="128" t="s">
        <v>179</v>
      </c>
      <c r="B78" s="122" t="s">
        <v>180</v>
      </c>
      <c r="C78" s="138" t="s">
        <v>46</v>
      </c>
      <c r="D78" s="138" t="s">
        <v>46</v>
      </c>
      <c r="E78" s="138" t="s">
        <v>46</v>
      </c>
      <c r="F78" s="138" t="s">
        <v>46</v>
      </c>
      <c r="G78" s="139">
        <v>2250586</v>
      </c>
      <c r="H78" s="139">
        <v>2106557</v>
      </c>
      <c r="I78" s="140">
        <v>1903869.51</v>
      </c>
      <c r="J78" s="140">
        <v>90.378257507392405</v>
      </c>
    </row>
    <row r="79" spans="1:10" x14ac:dyDescent="0.25">
      <c r="A79" s="130" t="s">
        <v>183</v>
      </c>
      <c r="B79" s="122" t="s">
        <v>184</v>
      </c>
      <c r="C79" s="138" t="s">
        <v>46</v>
      </c>
      <c r="D79" s="138" t="s">
        <v>46</v>
      </c>
      <c r="E79" s="138" t="s">
        <v>46</v>
      </c>
      <c r="F79" s="138" t="s">
        <v>46</v>
      </c>
      <c r="G79" s="129"/>
      <c r="H79" s="129"/>
      <c r="I79" s="70">
        <v>32185.279999999999</v>
      </c>
      <c r="J79" s="129"/>
    </row>
    <row r="80" spans="1:10" x14ac:dyDescent="0.25">
      <c r="A80" s="130" t="s">
        <v>185</v>
      </c>
      <c r="B80" s="122" t="s">
        <v>186</v>
      </c>
      <c r="C80" s="138" t="s">
        <v>46</v>
      </c>
      <c r="D80" s="138" t="s">
        <v>46</v>
      </c>
      <c r="E80" s="138" t="s">
        <v>46</v>
      </c>
      <c r="F80" s="138" t="s">
        <v>46</v>
      </c>
      <c r="G80" s="129"/>
      <c r="H80" s="129"/>
      <c r="I80" s="70">
        <v>1871684.23</v>
      </c>
      <c r="J80" s="129"/>
    </row>
    <row r="81" spans="1:10" x14ac:dyDescent="0.25">
      <c r="A81" s="128" t="s">
        <v>197</v>
      </c>
      <c r="B81" s="122" t="s">
        <v>198</v>
      </c>
      <c r="C81" s="138" t="s">
        <v>46</v>
      </c>
      <c r="D81" s="138" t="s">
        <v>46</v>
      </c>
      <c r="E81" s="138" t="s">
        <v>46</v>
      </c>
      <c r="F81" s="138" t="s">
        <v>46</v>
      </c>
      <c r="G81" s="139">
        <v>181503</v>
      </c>
      <c r="H81" s="139">
        <v>172503</v>
      </c>
      <c r="I81" s="140">
        <v>172503</v>
      </c>
      <c r="J81" s="140">
        <v>100</v>
      </c>
    </row>
    <row r="82" spans="1:10" x14ac:dyDescent="0.25">
      <c r="A82" s="130" t="s">
        <v>201</v>
      </c>
      <c r="B82" s="122" t="s">
        <v>200</v>
      </c>
      <c r="C82" s="138" t="s">
        <v>46</v>
      </c>
      <c r="D82" s="138" t="s">
        <v>46</v>
      </c>
      <c r="E82" s="138" t="s">
        <v>46</v>
      </c>
      <c r="F82" s="138" t="s">
        <v>46</v>
      </c>
      <c r="G82" s="129"/>
      <c r="H82" s="129"/>
      <c r="I82" s="70">
        <v>172503</v>
      </c>
      <c r="J82" s="129"/>
    </row>
    <row r="83" spans="1:10" ht="25.5" x14ac:dyDescent="0.25">
      <c r="A83" s="126" t="s">
        <v>232</v>
      </c>
      <c r="B83" s="127" t="s">
        <v>233</v>
      </c>
      <c r="C83" s="133" t="s">
        <v>46</v>
      </c>
      <c r="D83" s="133" t="s">
        <v>46</v>
      </c>
      <c r="E83" s="133" t="s">
        <v>46</v>
      </c>
      <c r="F83" s="133" t="s">
        <v>234</v>
      </c>
      <c r="G83" s="134">
        <v>64050</v>
      </c>
      <c r="H83" s="134">
        <v>64570</v>
      </c>
      <c r="I83" s="135">
        <v>63697.1</v>
      </c>
      <c r="J83" s="135">
        <v>98.648133808270103</v>
      </c>
    </row>
    <row r="84" spans="1:10" x14ac:dyDescent="0.25">
      <c r="A84" s="123" t="s">
        <v>235</v>
      </c>
      <c r="B84" s="122" t="s">
        <v>236</v>
      </c>
      <c r="C84" s="138" t="s">
        <v>46</v>
      </c>
      <c r="D84" s="138" t="s">
        <v>46</v>
      </c>
      <c r="E84" s="138" t="s">
        <v>46</v>
      </c>
      <c r="F84" s="138" t="s">
        <v>46</v>
      </c>
      <c r="G84" s="139">
        <v>9982</v>
      </c>
      <c r="H84" s="139">
        <v>9982</v>
      </c>
      <c r="I84" s="140">
        <v>9554.6200000000008</v>
      </c>
      <c r="J84" s="140">
        <v>95.718493287918307</v>
      </c>
    </row>
    <row r="85" spans="1:10" x14ac:dyDescent="0.25">
      <c r="A85" s="128" t="s">
        <v>99</v>
      </c>
      <c r="B85" s="122" t="s">
        <v>5</v>
      </c>
      <c r="C85" s="138" t="s">
        <v>46</v>
      </c>
      <c r="D85" s="138" t="s">
        <v>46</v>
      </c>
      <c r="E85" s="138" t="s">
        <v>46</v>
      </c>
      <c r="F85" s="138" t="s">
        <v>46</v>
      </c>
      <c r="G85" s="139">
        <v>3345</v>
      </c>
      <c r="H85" s="139">
        <v>3345</v>
      </c>
      <c r="I85" s="140">
        <v>2917.65</v>
      </c>
      <c r="J85" s="140">
        <v>87.224215246636803</v>
      </c>
    </row>
    <row r="86" spans="1:10" x14ac:dyDescent="0.25">
      <c r="A86" s="130" t="s">
        <v>101</v>
      </c>
      <c r="B86" s="122" t="s">
        <v>26</v>
      </c>
      <c r="C86" s="138" t="s">
        <v>46</v>
      </c>
      <c r="D86" s="138" t="s">
        <v>46</v>
      </c>
      <c r="E86" s="138" t="s">
        <v>46</v>
      </c>
      <c r="F86" s="138" t="s">
        <v>46</v>
      </c>
      <c r="G86" s="129"/>
      <c r="H86" s="129"/>
      <c r="I86" s="70">
        <v>2504.37</v>
      </c>
      <c r="J86" s="129"/>
    </row>
    <row r="87" spans="1:10" x14ac:dyDescent="0.25">
      <c r="A87" s="130" t="s">
        <v>109</v>
      </c>
      <c r="B87" s="122" t="s">
        <v>110</v>
      </c>
      <c r="C87" s="138" t="s">
        <v>46</v>
      </c>
      <c r="D87" s="138" t="s">
        <v>46</v>
      </c>
      <c r="E87" s="138" t="s">
        <v>46</v>
      </c>
      <c r="F87" s="138" t="s">
        <v>46</v>
      </c>
      <c r="G87" s="129"/>
      <c r="H87" s="129"/>
      <c r="I87" s="70">
        <v>413.28</v>
      </c>
      <c r="J87" s="129"/>
    </row>
    <row r="88" spans="1:10" x14ac:dyDescent="0.25">
      <c r="A88" s="128" t="s">
        <v>111</v>
      </c>
      <c r="B88" s="122" t="s">
        <v>11</v>
      </c>
      <c r="C88" s="138" t="s">
        <v>46</v>
      </c>
      <c r="D88" s="138" t="s">
        <v>46</v>
      </c>
      <c r="E88" s="138" t="s">
        <v>46</v>
      </c>
      <c r="F88" s="138" t="s">
        <v>46</v>
      </c>
      <c r="G88" s="139">
        <v>6637</v>
      </c>
      <c r="H88" s="139">
        <v>6637</v>
      </c>
      <c r="I88" s="140">
        <v>6636.97</v>
      </c>
      <c r="J88" s="140">
        <v>99.999547988548997</v>
      </c>
    </row>
    <row r="89" spans="1:10" x14ac:dyDescent="0.25">
      <c r="A89" s="130" t="s">
        <v>146</v>
      </c>
      <c r="B89" s="122" t="s">
        <v>147</v>
      </c>
      <c r="C89" s="138" t="s">
        <v>46</v>
      </c>
      <c r="D89" s="138" t="s">
        <v>46</v>
      </c>
      <c r="E89" s="138" t="s">
        <v>46</v>
      </c>
      <c r="F89" s="138" t="s">
        <v>46</v>
      </c>
      <c r="G89" s="129"/>
      <c r="H89" s="129"/>
      <c r="I89" s="70">
        <v>6636.97</v>
      </c>
      <c r="J89" s="129"/>
    </row>
    <row r="90" spans="1:10" x14ac:dyDescent="0.25">
      <c r="A90" s="123" t="s">
        <v>237</v>
      </c>
      <c r="B90" s="122" t="s">
        <v>238</v>
      </c>
      <c r="C90" s="138" t="s">
        <v>46</v>
      </c>
      <c r="D90" s="138" t="s">
        <v>46</v>
      </c>
      <c r="E90" s="138" t="s">
        <v>46</v>
      </c>
      <c r="F90" s="138" t="s">
        <v>46</v>
      </c>
      <c r="G90" s="139">
        <v>54068</v>
      </c>
      <c r="H90" s="139">
        <v>54588</v>
      </c>
      <c r="I90" s="140">
        <v>54142.48</v>
      </c>
      <c r="J90" s="140">
        <v>99.183849930387595</v>
      </c>
    </row>
    <row r="91" spans="1:10" x14ac:dyDescent="0.25">
      <c r="A91" s="128" t="s">
        <v>99</v>
      </c>
      <c r="B91" s="122" t="s">
        <v>5</v>
      </c>
      <c r="C91" s="138" t="s">
        <v>46</v>
      </c>
      <c r="D91" s="138" t="s">
        <v>46</v>
      </c>
      <c r="E91" s="138" t="s">
        <v>46</v>
      </c>
      <c r="F91" s="138" t="s">
        <v>46</v>
      </c>
      <c r="G91" s="139">
        <v>16458</v>
      </c>
      <c r="H91" s="139">
        <v>16978</v>
      </c>
      <c r="I91" s="140">
        <v>16532.97</v>
      </c>
      <c r="J91" s="140">
        <v>97.378784309105896</v>
      </c>
    </row>
    <row r="92" spans="1:10" x14ac:dyDescent="0.25">
      <c r="A92" s="130" t="s">
        <v>101</v>
      </c>
      <c r="B92" s="122" t="s">
        <v>26</v>
      </c>
      <c r="C92" s="138" t="s">
        <v>46</v>
      </c>
      <c r="D92" s="138" t="s">
        <v>46</v>
      </c>
      <c r="E92" s="138" t="s">
        <v>46</v>
      </c>
      <c r="F92" s="138" t="s">
        <v>46</v>
      </c>
      <c r="G92" s="129"/>
      <c r="H92" s="129"/>
      <c r="I92" s="70">
        <v>14191.41</v>
      </c>
      <c r="J92" s="129"/>
    </row>
    <row r="93" spans="1:10" x14ac:dyDescent="0.25">
      <c r="A93" s="130" t="s">
        <v>109</v>
      </c>
      <c r="B93" s="122" t="s">
        <v>110</v>
      </c>
      <c r="C93" s="138" t="s">
        <v>46</v>
      </c>
      <c r="D93" s="138" t="s">
        <v>46</v>
      </c>
      <c r="E93" s="138" t="s">
        <v>46</v>
      </c>
      <c r="F93" s="138" t="s">
        <v>46</v>
      </c>
      <c r="G93" s="129"/>
      <c r="H93" s="129"/>
      <c r="I93" s="70">
        <v>2341.56</v>
      </c>
      <c r="J93" s="129"/>
    </row>
    <row r="94" spans="1:10" x14ac:dyDescent="0.25">
      <c r="A94" s="128" t="s">
        <v>111</v>
      </c>
      <c r="B94" s="122" t="s">
        <v>11</v>
      </c>
      <c r="C94" s="138" t="s">
        <v>46</v>
      </c>
      <c r="D94" s="138" t="s">
        <v>46</v>
      </c>
      <c r="E94" s="138" t="s">
        <v>46</v>
      </c>
      <c r="F94" s="138" t="s">
        <v>46</v>
      </c>
      <c r="G94" s="139">
        <v>37610</v>
      </c>
      <c r="H94" s="139">
        <v>37610</v>
      </c>
      <c r="I94" s="140">
        <v>37609.51</v>
      </c>
      <c r="J94" s="140">
        <v>99.998697155011996</v>
      </c>
    </row>
    <row r="95" spans="1:10" x14ac:dyDescent="0.25">
      <c r="A95" s="130" t="s">
        <v>146</v>
      </c>
      <c r="B95" s="122" t="s">
        <v>147</v>
      </c>
      <c r="C95" s="138" t="s">
        <v>46</v>
      </c>
      <c r="D95" s="138" t="s">
        <v>46</v>
      </c>
      <c r="E95" s="138" t="s">
        <v>46</v>
      </c>
      <c r="F95" s="138" t="s">
        <v>46</v>
      </c>
      <c r="G95" s="129"/>
      <c r="H95" s="129"/>
      <c r="I95" s="70">
        <v>37609.51</v>
      </c>
      <c r="J95" s="129"/>
    </row>
    <row r="96" spans="1:10" ht="25.5" x14ac:dyDescent="0.25">
      <c r="A96" s="126" t="s">
        <v>239</v>
      </c>
      <c r="B96" s="127" t="s">
        <v>240</v>
      </c>
      <c r="C96" s="133" t="s">
        <v>46</v>
      </c>
      <c r="D96" s="133" t="s">
        <v>46</v>
      </c>
      <c r="E96" s="133" t="s">
        <v>46</v>
      </c>
      <c r="F96" s="133" t="s">
        <v>241</v>
      </c>
      <c r="G96" s="134">
        <v>955096</v>
      </c>
      <c r="H96" s="134">
        <v>837928</v>
      </c>
      <c r="I96" s="135">
        <v>170073.48</v>
      </c>
      <c r="J96" s="135">
        <v>20.296908564936398</v>
      </c>
    </row>
    <row r="97" spans="1:10" x14ac:dyDescent="0.25">
      <c r="A97" s="123" t="s">
        <v>235</v>
      </c>
      <c r="B97" s="122" t="s">
        <v>236</v>
      </c>
      <c r="C97" s="138" t="s">
        <v>46</v>
      </c>
      <c r="D97" s="138" t="s">
        <v>46</v>
      </c>
      <c r="E97" s="138" t="s">
        <v>46</v>
      </c>
      <c r="F97" s="138" t="s">
        <v>46</v>
      </c>
      <c r="G97" s="139">
        <v>155758</v>
      </c>
      <c r="H97" s="139">
        <v>39110</v>
      </c>
      <c r="I97" s="140">
        <v>25511</v>
      </c>
      <c r="J97" s="140">
        <v>65.228841728458207</v>
      </c>
    </row>
    <row r="98" spans="1:10" x14ac:dyDescent="0.25">
      <c r="A98" s="128" t="s">
        <v>99</v>
      </c>
      <c r="B98" s="122" t="s">
        <v>5</v>
      </c>
      <c r="C98" s="138" t="s">
        <v>46</v>
      </c>
      <c r="D98" s="138" t="s">
        <v>46</v>
      </c>
      <c r="E98" s="138" t="s">
        <v>46</v>
      </c>
      <c r="F98" s="138" t="s">
        <v>46</v>
      </c>
      <c r="G98" s="139">
        <v>4115</v>
      </c>
      <c r="H98" s="139">
        <v>4115</v>
      </c>
      <c r="I98" s="140">
        <v>3945.55</v>
      </c>
      <c r="J98" s="140">
        <v>95.8821385176185</v>
      </c>
    </row>
    <row r="99" spans="1:10" x14ac:dyDescent="0.25">
      <c r="A99" s="130" t="s">
        <v>101</v>
      </c>
      <c r="B99" s="122" t="s">
        <v>26</v>
      </c>
      <c r="C99" s="138" t="s">
        <v>46</v>
      </c>
      <c r="D99" s="138" t="s">
        <v>46</v>
      </c>
      <c r="E99" s="138" t="s">
        <v>46</v>
      </c>
      <c r="F99" s="138" t="s">
        <v>46</v>
      </c>
      <c r="G99" s="129"/>
      <c r="H99" s="129"/>
      <c r="I99" s="70">
        <v>3480.45</v>
      </c>
      <c r="J99" s="129"/>
    </row>
    <row r="100" spans="1:10" x14ac:dyDescent="0.25">
      <c r="A100" s="130" t="s">
        <v>109</v>
      </c>
      <c r="B100" s="122" t="s">
        <v>110</v>
      </c>
      <c r="C100" s="138" t="s">
        <v>46</v>
      </c>
      <c r="D100" s="138" t="s">
        <v>46</v>
      </c>
      <c r="E100" s="138" t="s">
        <v>46</v>
      </c>
      <c r="F100" s="138" t="s">
        <v>46</v>
      </c>
      <c r="G100" s="129"/>
      <c r="H100" s="129"/>
      <c r="I100" s="70">
        <v>465.1</v>
      </c>
      <c r="J100" s="129"/>
    </row>
    <row r="101" spans="1:10" x14ac:dyDescent="0.25">
      <c r="A101" s="128" t="s">
        <v>111</v>
      </c>
      <c r="B101" s="122" t="s">
        <v>11</v>
      </c>
      <c r="C101" s="138" t="s">
        <v>46</v>
      </c>
      <c r="D101" s="138" t="s">
        <v>46</v>
      </c>
      <c r="E101" s="138" t="s">
        <v>46</v>
      </c>
      <c r="F101" s="138" t="s">
        <v>46</v>
      </c>
      <c r="G101" s="139">
        <v>18681</v>
      </c>
      <c r="H101" s="139">
        <v>8681</v>
      </c>
      <c r="I101" s="140">
        <v>6210.63</v>
      </c>
      <c r="J101" s="140">
        <v>71.542794608915997</v>
      </c>
    </row>
    <row r="102" spans="1:10" x14ac:dyDescent="0.25">
      <c r="A102" s="130" t="s">
        <v>138</v>
      </c>
      <c r="B102" s="122" t="s">
        <v>139</v>
      </c>
      <c r="C102" s="138" t="s">
        <v>46</v>
      </c>
      <c r="D102" s="138" t="s">
        <v>46</v>
      </c>
      <c r="E102" s="138" t="s">
        <v>46</v>
      </c>
      <c r="F102" s="138" t="s">
        <v>46</v>
      </c>
      <c r="G102" s="129"/>
      <c r="H102" s="129"/>
      <c r="I102" s="70">
        <v>93.75</v>
      </c>
      <c r="J102" s="129"/>
    </row>
    <row r="103" spans="1:10" x14ac:dyDescent="0.25">
      <c r="A103" s="130" t="s">
        <v>146</v>
      </c>
      <c r="B103" s="122" t="s">
        <v>147</v>
      </c>
      <c r="C103" s="138" t="s">
        <v>46</v>
      </c>
      <c r="D103" s="138" t="s">
        <v>46</v>
      </c>
      <c r="E103" s="138" t="s">
        <v>46</v>
      </c>
      <c r="F103" s="138" t="s">
        <v>46</v>
      </c>
      <c r="G103" s="129"/>
      <c r="H103" s="129"/>
      <c r="I103" s="70">
        <v>6116.88</v>
      </c>
      <c r="J103" s="129"/>
    </row>
    <row r="104" spans="1:10" x14ac:dyDescent="0.25">
      <c r="A104" s="128" t="s">
        <v>179</v>
      </c>
      <c r="B104" s="122" t="s">
        <v>180</v>
      </c>
      <c r="C104" s="138" t="s">
        <v>46</v>
      </c>
      <c r="D104" s="138" t="s">
        <v>46</v>
      </c>
      <c r="E104" s="138" t="s">
        <v>46</v>
      </c>
      <c r="F104" s="138" t="s">
        <v>46</v>
      </c>
      <c r="G104" s="139">
        <v>132962</v>
      </c>
      <c r="H104" s="139">
        <v>26314</v>
      </c>
      <c r="I104" s="140">
        <v>15354.82</v>
      </c>
      <c r="J104" s="140">
        <v>58.352283955308998</v>
      </c>
    </row>
    <row r="105" spans="1:10" x14ac:dyDescent="0.25">
      <c r="A105" s="130" t="s">
        <v>185</v>
      </c>
      <c r="B105" s="122" t="s">
        <v>186</v>
      </c>
      <c r="C105" s="138" t="s">
        <v>46</v>
      </c>
      <c r="D105" s="138" t="s">
        <v>46</v>
      </c>
      <c r="E105" s="138" t="s">
        <v>46</v>
      </c>
      <c r="F105" s="138" t="s">
        <v>46</v>
      </c>
      <c r="G105" s="129"/>
      <c r="H105" s="129"/>
      <c r="I105" s="70">
        <v>15354.82</v>
      </c>
      <c r="J105" s="129"/>
    </row>
    <row r="106" spans="1:10" x14ac:dyDescent="0.25">
      <c r="A106" s="123" t="s">
        <v>242</v>
      </c>
      <c r="B106" s="122" t="s">
        <v>243</v>
      </c>
      <c r="C106" s="138" t="s">
        <v>46</v>
      </c>
      <c r="D106" s="138" t="s">
        <v>46</v>
      </c>
      <c r="E106" s="138" t="s">
        <v>46</v>
      </c>
      <c r="F106" s="138" t="s">
        <v>46</v>
      </c>
      <c r="G106" s="139">
        <v>564794</v>
      </c>
      <c r="H106" s="139">
        <v>564794</v>
      </c>
      <c r="I106" s="140">
        <v>120829.9</v>
      </c>
      <c r="J106" s="140">
        <v>21.393623161719098</v>
      </c>
    </row>
    <row r="107" spans="1:10" x14ac:dyDescent="0.25">
      <c r="A107" s="128" t="s">
        <v>99</v>
      </c>
      <c r="B107" s="122" t="s">
        <v>5</v>
      </c>
      <c r="C107" s="138" t="s">
        <v>46</v>
      </c>
      <c r="D107" s="138" t="s">
        <v>46</v>
      </c>
      <c r="E107" s="138" t="s">
        <v>46</v>
      </c>
      <c r="F107" s="138" t="s">
        <v>46</v>
      </c>
      <c r="G107" s="139">
        <v>27634</v>
      </c>
      <c r="H107" s="139">
        <v>27634</v>
      </c>
      <c r="I107" s="140">
        <v>12139.19</v>
      </c>
      <c r="J107" s="140">
        <v>43.928457697039903</v>
      </c>
    </row>
    <row r="108" spans="1:10" x14ac:dyDescent="0.25">
      <c r="A108" s="130" t="s">
        <v>101</v>
      </c>
      <c r="B108" s="122" t="s">
        <v>26</v>
      </c>
      <c r="C108" s="138" t="s">
        <v>46</v>
      </c>
      <c r="D108" s="138" t="s">
        <v>46</v>
      </c>
      <c r="E108" s="138" t="s">
        <v>46</v>
      </c>
      <c r="F108" s="138" t="s">
        <v>46</v>
      </c>
      <c r="G108" s="129"/>
      <c r="H108" s="129"/>
      <c r="I108" s="70">
        <v>10529.9</v>
      </c>
      <c r="J108" s="129"/>
    </row>
    <row r="109" spans="1:10" x14ac:dyDescent="0.25">
      <c r="A109" s="130" t="s">
        <v>109</v>
      </c>
      <c r="B109" s="122" t="s">
        <v>110</v>
      </c>
      <c r="C109" s="138" t="s">
        <v>46</v>
      </c>
      <c r="D109" s="138" t="s">
        <v>46</v>
      </c>
      <c r="E109" s="138" t="s">
        <v>46</v>
      </c>
      <c r="F109" s="138" t="s">
        <v>46</v>
      </c>
      <c r="G109" s="129"/>
      <c r="H109" s="129"/>
      <c r="I109" s="70">
        <v>1609.29</v>
      </c>
      <c r="J109" s="129"/>
    </row>
    <row r="110" spans="1:10" x14ac:dyDescent="0.25">
      <c r="A110" s="128" t="s">
        <v>111</v>
      </c>
      <c r="B110" s="122" t="s">
        <v>11</v>
      </c>
      <c r="C110" s="138" t="s">
        <v>46</v>
      </c>
      <c r="D110" s="138" t="s">
        <v>46</v>
      </c>
      <c r="E110" s="138" t="s">
        <v>46</v>
      </c>
      <c r="F110" s="138" t="s">
        <v>46</v>
      </c>
      <c r="G110" s="139">
        <v>37160</v>
      </c>
      <c r="H110" s="139">
        <v>37160</v>
      </c>
      <c r="I110" s="140">
        <v>21680.18</v>
      </c>
      <c r="J110" s="140">
        <v>58.342787944025801</v>
      </c>
    </row>
    <row r="111" spans="1:10" x14ac:dyDescent="0.25">
      <c r="A111" s="130" t="s">
        <v>138</v>
      </c>
      <c r="B111" s="122" t="s">
        <v>139</v>
      </c>
      <c r="C111" s="138" t="s">
        <v>46</v>
      </c>
      <c r="D111" s="138" t="s">
        <v>46</v>
      </c>
      <c r="E111" s="138" t="s">
        <v>46</v>
      </c>
      <c r="F111" s="138" t="s">
        <v>46</v>
      </c>
      <c r="G111" s="129"/>
      <c r="H111" s="129"/>
      <c r="I111" s="70">
        <v>531.25</v>
      </c>
      <c r="J111" s="129"/>
    </row>
    <row r="112" spans="1:10" x14ac:dyDescent="0.25">
      <c r="A112" s="130" t="s">
        <v>146</v>
      </c>
      <c r="B112" s="122" t="s">
        <v>147</v>
      </c>
      <c r="C112" s="138" t="s">
        <v>46</v>
      </c>
      <c r="D112" s="138" t="s">
        <v>46</v>
      </c>
      <c r="E112" s="138" t="s">
        <v>46</v>
      </c>
      <c r="F112" s="138" t="s">
        <v>46</v>
      </c>
      <c r="G112" s="129"/>
      <c r="H112" s="129"/>
      <c r="I112" s="70">
        <v>21148.93</v>
      </c>
      <c r="J112" s="129"/>
    </row>
    <row r="113" spans="1:10" x14ac:dyDescent="0.25">
      <c r="A113" s="128" t="s">
        <v>179</v>
      </c>
      <c r="B113" s="122" t="s">
        <v>180</v>
      </c>
      <c r="C113" s="138" t="s">
        <v>46</v>
      </c>
      <c r="D113" s="138" t="s">
        <v>46</v>
      </c>
      <c r="E113" s="138" t="s">
        <v>46</v>
      </c>
      <c r="F113" s="138" t="s">
        <v>46</v>
      </c>
      <c r="G113" s="139">
        <v>500000</v>
      </c>
      <c r="H113" s="139">
        <v>500000</v>
      </c>
      <c r="I113" s="140">
        <v>87010.53</v>
      </c>
      <c r="J113" s="140">
        <v>17.402106</v>
      </c>
    </row>
    <row r="114" spans="1:10" x14ac:dyDescent="0.25">
      <c r="A114" s="130" t="s">
        <v>185</v>
      </c>
      <c r="B114" s="122" t="s">
        <v>186</v>
      </c>
      <c r="C114" s="138" t="s">
        <v>46</v>
      </c>
      <c r="D114" s="138" t="s">
        <v>46</v>
      </c>
      <c r="E114" s="138" t="s">
        <v>46</v>
      </c>
      <c r="F114" s="138" t="s">
        <v>46</v>
      </c>
      <c r="G114" s="129"/>
      <c r="H114" s="129"/>
      <c r="I114" s="70">
        <v>87010.53</v>
      </c>
      <c r="J114" s="129"/>
    </row>
    <row r="115" spans="1:10" x14ac:dyDescent="0.25">
      <c r="A115" s="123" t="s">
        <v>237</v>
      </c>
      <c r="B115" s="122" t="s">
        <v>238</v>
      </c>
      <c r="C115" s="138" t="s">
        <v>46</v>
      </c>
      <c r="D115" s="138" t="s">
        <v>46</v>
      </c>
      <c r="E115" s="138" t="s">
        <v>46</v>
      </c>
      <c r="F115" s="138" t="s">
        <v>46</v>
      </c>
      <c r="G115" s="139">
        <v>234544</v>
      </c>
      <c r="H115" s="139">
        <v>234024</v>
      </c>
      <c r="I115" s="140">
        <v>23732.58</v>
      </c>
      <c r="J115" s="140">
        <v>10.1410880935289</v>
      </c>
    </row>
    <row r="116" spans="1:10" x14ac:dyDescent="0.25">
      <c r="A116" s="128" t="s">
        <v>99</v>
      </c>
      <c r="B116" s="122" t="s">
        <v>5</v>
      </c>
      <c r="C116" s="138" t="s">
        <v>46</v>
      </c>
      <c r="D116" s="138" t="s">
        <v>46</v>
      </c>
      <c r="E116" s="138" t="s">
        <v>46</v>
      </c>
      <c r="F116" s="138" t="s">
        <v>46</v>
      </c>
      <c r="G116" s="139">
        <v>11030</v>
      </c>
      <c r="H116" s="139">
        <v>10510</v>
      </c>
      <c r="I116" s="140">
        <v>10219.06</v>
      </c>
      <c r="J116" s="140">
        <v>97.231779257849695</v>
      </c>
    </row>
    <row r="117" spans="1:10" x14ac:dyDescent="0.25">
      <c r="A117" s="130" t="s">
        <v>101</v>
      </c>
      <c r="B117" s="122" t="s">
        <v>26</v>
      </c>
      <c r="C117" s="138" t="s">
        <v>46</v>
      </c>
      <c r="D117" s="138" t="s">
        <v>46</v>
      </c>
      <c r="E117" s="138" t="s">
        <v>46</v>
      </c>
      <c r="F117" s="138" t="s">
        <v>46</v>
      </c>
      <c r="G117" s="129"/>
      <c r="H117" s="129"/>
      <c r="I117" s="70">
        <v>9192.68</v>
      </c>
      <c r="J117" s="129"/>
    </row>
    <row r="118" spans="1:10" x14ac:dyDescent="0.25">
      <c r="A118" s="130" t="s">
        <v>109</v>
      </c>
      <c r="B118" s="122" t="s">
        <v>110</v>
      </c>
      <c r="C118" s="138" t="s">
        <v>46</v>
      </c>
      <c r="D118" s="138" t="s">
        <v>46</v>
      </c>
      <c r="E118" s="138" t="s">
        <v>46</v>
      </c>
      <c r="F118" s="138" t="s">
        <v>46</v>
      </c>
      <c r="G118" s="129"/>
      <c r="H118" s="129"/>
      <c r="I118" s="70">
        <v>1026.3800000000001</v>
      </c>
      <c r="J118" s="129"/>
    </row>
    <row r="119" spans="1:10" x14ac:dyDescent="0.25">
      <c r="A119" s="128" t="s">
        <v>111</v>
      </c>
      <c r="B119" s="122" t="s">
        <v>11</v>
      </c>
      <c r="C119" s="138" t="s">
        <v>46</v>
      </c>
      <c r="D119" s="138" t="s">
        <v>46</v>
      </c>
      <c r="E119" s="138" t="s">
        <v>46</v>
      </c>
      <c r="F119" s="138" t="s">
        <v>46</v>
      </c>
      <c r="G119" s="139">
        <v>23514</v>
      </c>
      <c r="H119" s="139">
        <v>23514</v>
      </c>
      <c r="I119" s="140">
        <v>13513.52</v>
      </c>
      <c r="J119" s="140">
        <v>57.470102917410898</v>
      </c>
    </row>
    <row r="120" spans="1:10" x14ac:dyDescent="0.25">
      <c r="A120" s="130" t="s">
        <v>146</v>
      </c>
      <c r="B120" s="122" t="s">
        <v>147</v>
      </c>
      <c r="C120" s="138" t="s">
        <v>46</v>
      </c>
      <c r="D120" s="138" t="s">
        <v>46</v>
      </c>
      <c r="E120" s="138" t="s">
        <v>46</v>
      </c>
      <c r="F120" s="138" t="s">
        <v>46</v>
      </c>
      <c r="G120" s="129"/>
      <c r="H120" s="129"/>
      <c r="I120" s="70">
        <v>13513.52</v>
      </c>
      <c r="J120" s="129"/>
    </row>
    <row r="121" spans="1:10" x14ac:dyDescent="0.25">
      <c r="A121" s="128" t="s">
        <v>179</v>
      </c>
      <c r="B121" s="122" t="s">
        <v>180</v>
      </c>
      <c r="C121" s="138" t="s">
        <v>46</v>
      </c>
      <c r="D121" s="138" t="s">
        <v>46</v>
      </c>
      <c r="E121" s="138" t="s">
        <v>46</v>
      </c>
      <c r="F121" s="138" t="s">
        <v>46</v>
      </c>
      <c r="G121" s="139">
        <v>200000</v>
      </c>
      <c r="H121" s="139">
        <v>200000</v>
      </c>
      <c r="I121" s="141"/>
      <c r="J121" s="141"/>
    </row>
    <row r="122" spans="1:10" ht="25.5" x14ac:dyDescent="0.25">
      <c r="A122" s="126" t="s">
        <v>244</v>
      </c>
      <c r="B122" s="127" t="s">
        <v>245</v>
      </c>
      <c r="C122" s="133" t="s">
        <v>46</v>
      </c>
      <c r="D122" s="133" t="s">
        <v>46</v>
      </c>
      <c r="E122" s="133" t="s">
        <v>46</v>
      </c>
      <c r="F122" s="133" t="s">
        <v>246</v>
      </c>
      <c r="G122" s="134">
        <v>17875</v>
      </c>
      <c r="H122" s="134">
        <v>17875</v>
      </c>
      <c r="I122" s="135">
        <v>3876</v>
      </c>
      <c r="J122" s="135">
        <v>21.683916083916099</v>
      </c>
    </row>
    <row r="123" spans="1:10" x14ac:dyDescent="0.25">
      <c r="A123" s="123" t="s">
        <v>219</v>
      </c>
      <c r="B123" s="122" t="s">
        <v>220</v>
      </c>
      <c r="C123" s="138" t="s">
        <v>46</v>
      </c>
      <c r="D123" s="138" t="s">
        <v>46</v>
      </c>
      <c r="E123" s="138" t="s">
        <v>46</v>
      </c>
      <c r="F123" s="138" t="s">
        <v>46</v>
      </c>
      <c r="G123" s="139">
        <v>2375</v>
      </c>
      <c r="H123" s="139">
        <v>2375</v>
      </c>
      <c r="I123" s="140"/>
      <c r="J123" s="140"/>
    </row>
    <row r="124" spans="1:10" x14ac:dyDescent="0.25">
      <c r="A124" s="128" t="s">
        <v>179</v>
      </c>
      <c r="B124" s="122" t="s">
        <v>180</v>
      </c>
      <c r="C124" s="138" t="s">
        <v>46</v>
      </c>
      <c r="D124" s="138" t="s">
        <v>46</v>
      </c>
      <c r="E124" s="138" t="s">
        <v>46</v>
      </c>
      <c r="F124" s="138" t="s">
        <v>46</v>
      </c>
      <c r="G124" s="139">
        <v>2375</v>
      </c>
      <c r="H124" s="139">
        <v>2375</v>
      </c>
      <c r="I124" s="140"/>
      <c r="J124" s="140"/>
    </row>
    <row r="125" spans="1:10" x14ac:dyDescent="0.25">
      <c r="A125" s="123" t="s">
        <v>235</v>
      </c>
      <c r="B125" s="122" t="s">
        <v>236</v>
      </c>
      <c r="C125" s="138" t="s">
        <v>46</v>
      </c>
      <c r="D125" s="138" t="s">
        <v>46</v>
      </c>
      <c r="E125" s="138" t="s">
        <v>46</v>
      </c>
      <c r="F125" s="138" t="s">
        <v>46</v>
      </c>
      <c r="G125" s="139">
        <v>7750</v>
      </c>
      <c r="H125" s="139">
        <v>7750</v>
      </c>
      <c r="I125" s="140">
        <v>1938</v>
      </c>
      <c r="J125" s="140">
        <v>25.006451612903199</v>
      </c>
    </row>
    <row r="126" spans="1:10" x14ac:dyDescent="0.25">
      <c r="A126" s="128" t="s">
        <v>111</v>
      </c>
      <c r="B126" s="122" t="s">
        <v>11</v>
      </c>
      <c r="C126" s="138" t="s">
        <v>46</v>
      </c>
      <c r="D126" s="138" t="s">
        <v>46</v>
      </c>
      <c r="E126" s="138" t="s">
        <v>46</v>
      </c>
      <c r="F126" s="138" t="s">
        <v>46</v>
      </c>
      <c r="G126" s="139">
        <v>3000</v>
      </c>
      <c r="H126" s="139">
        <v>3000</v>
      </c>
      <c r="I126" s="140">
        <v>1938</v>
      </c>
      <c r="J126" s="140">
        <v>64.599999999999994</v>
      </c>
    </row>
    <row r="127" spans="1:10" x14ac:dyDescent="0.25">
      <c r="A127" s="130" t="s">
        <v>113</v>
      </c>
      <c r="B127" s="122" t="s">
        <v>28</v>
      </c>
      <c r="C127" s="138" t="s">
        <v>46</v>
      </c>
      <c r="D127" s="138" t="s">
        <v>46</v>
      </c>
      <c r="E127" s="138" t="s">
        <v>46</v>
      </c>
      <c r="F127" s="138" t="s">
        <v>46</v>
      </c>
      <c r="G127" s="129"/>
      <c r="H127" s="129"/>
      <c r="I127" s="70">
        <v>1938</v>
      </c>
      <c r="J127" s="129"/>
    </row>
    <row r="128" spans="1:10" x14ac:dyDescent="0.25">
      <c r="A128" s="128" t="s">
        <v>179</v>
      </c>
      <c r="B128" s="122" t="s">
        <v>180</v>
      </c>
      <c r="C128" s="138" t="s">
        <v>46</v>
      </c>
      <c r="D128" s="138" t="s">
        <v>46</v>
      </c>
      <c r="E128" s="138" t="s">
        <v>46</v>
      </c>
      <c r="F128" s="138" t="s">
        <v>46</v>
      </c>
      <c r="G128" s="139">
        <v>4750</v>
      </c>
      <c r="H128" s="139">
        <v>4750</v>
      </c>
      <c r="I128" s="141"/>
      <c r="J128" s="141"/>
    </row>
    <row r="129" spans="1:10" x14ac:dyDescent="0.25">
      <c r="A129" s="123" t="s">
        <v>237</v>
      </c>
      <c r="B129" s="122" t="s">
        <v>238</v>
      </c>
      <c r="C129" s="138" t="s">
        <v>46</v>
      </c>
      <c r="D129" s="138" t="s">
        <v>46</v>
      </c>
      <c r="E129" s="138" t="s">
        <v>46</v>
      </c>
      <c r="F129" s="138" t="s">
        <v>46</v>
      </c>
      <c r="G129" s="139">
        <v>7750</v>
      </c>
      <c r="H129" s="139">
        <v>7750</v>
      </c>
      <c r="I129" s="140">
        <v>1938</v>
      </c>
      <c r="J129" s="140">
        <v>25.006451612903199</v>
      </c>
    </row>
    <row r="130" spans="1:10" x14ac:dyDescent="0.25">
      <c r="A130" s="128" t="s">
        <v>111</v>
      </c>
      <c r="B130" s="122" t="s">
        <v>11</v>
      </c>
      <c r="C130" s="138" t="s">
        <v>46</v>
      </c>
      <c r="D130" s="138" t="s">
        <v>46</v>
      </c>
      <c r="E130" s="138" t="s">
        <v>46</v>
      </c>
      <c r="F130" s="138" t="s">
        <v>46</v>
      </c>
      <c r="G130" s="139">
        <v>3000</v>
      </c>
      <c r="H130" s="139">
        <v>3000</v>
      </c>
      <c r="I130" s="140">
        <v>1938</v>
      </c>
      <c r="J130" s="140">
        <v>64.599999999999994</v>
      </c>
    </row>
    <row r="131" spans="1:10" x14ac:dyDescent="0.25">
      <c r="A131" s="130" t="s">
        <v>113</v>
      </c>
      <c r="B131" s="122" t="s">
        <v>28</v>
      </c>
      <c r="C131" s="138" t="s">
        <v>46</v>
      </c>
      <c r="D131" s="138" t="s">
        <v>46</v>
      </c>
      <c r="E131" s="138" t="s">
        <v>46</v>
      </c>
      <c r="F131" s="138" t="s">
        <v>46</v>
      </c>
      <c r="G131" s="129"/>
      <c r="H131" s="129"/>
      <c r="I131" s="70">
        <v>1938</v>
      </c>
      <c r="J131" s="129"/>
    </row>
    <row r="132" spans="1:10" x14ac:dyDescent="0.25">
      <c r="A132" s="128" t="s">
        <v>179</v>
      </c>
      <c r="B132" s="122" t="s">
        <v>180</v>
      </c>
      <c r="C132" s="138" t="s">
        <v>46</v>
      </c>
      <c r="D132" s="138" t="s">
        <v>46</v>
      </c>
      <c r="E132" s="138" t="s">
        <v>46</v>
      </c>
      <c r="F132" s="138" t="s">
        <v>46</v>
      </c>
      <c r="G132" s="139">
        <v>4750</v>
      </c>
      <c r="H132" s="139">
        <v>4750</v>
      </c>
      <c r="I132" s="141"/>
      <c r="J132" s="141"/>
    </row>
    <row r="133" spans="1:10" ht="38.25" x14ac:dyDescent="0.25">
      <c r="A133" s="126" t="s">
        <v>247</v>
      </c>
      <c r="B133" s="127" t="s">
        <v>248</v>
      </c>
      <c r="C133" s="133" t="s">
        <v>46</v>
      </c>
      <c r="D133" s="133" t="s">
        <v>46</v>
      </c>
      <c r="E133" s="133" t="s">
        <v>46</v>
      </c>
      <c r="F133" s="133" t="s">
        <v>249</v>
      </c>
      <c r="G133" s="134">
        <v>329</v>
      </c>
      <c r="H133" s="134">
        <v>329</v>
      </c>
      <c r="I133" s="135">
        <v>327.14999999999998</v>
      </c>
      <c r="J133" s="135">
        <v>99.437689969604904</v>
      </c>
    </row>
    <row r="134" spans="1:10" x14ac:dyDescent="0.25">
      <c r="A134" s="123" t="s">
        <v>235</v>
      </c>
      <c r="B134" s="122" t="s">
        <v>236</v>
      </c>
      <c r="C134" s="138" t="s">
        <v>46</v>
      </c>
      <c r="D134" s="138" t="s">
        <v>46</v>
      </c>
      <c r="E134" s="138" t="s">
        <v>46</v>
      </c>
      <c r="F134" s="138" t="s">
        <v>46</v>
      </c>
      <c r="G134" s="139">
        <v>50</v>
      </c>
      <c r="H134" s="139">
        <v>50</v>
      </c>
      <c r="I134" s="140">
        <v>49.07</v>
      </c>
      <c r="J134" s="140">
        <v>98.14</v>
      </c>
    </row>
    <row r="135" spans="1:10" x14ac:dyDescent="0.25">
      <c r="A135" s="128" t="s">
        <v>99</v>
      </c>
      <c r="B135" s="122" t="s">
        <v>5</v>
      </c>
      <c r="C135" s="138" t="s">
        <v>46</v>
      </c>
      <c r="D135" s="138" t="s">
        <v>46</v>
      </c>
      <c r="E135" s="138" t="s">
        <v>46</v>
      </c>
      <c r="F135" s="138" t="s">
        <v>46</v>
      </c>
      <c r="G135" s="139">
        <v>50</v>
      </c>
      <c r="H135" s="139">
        <v>50</v>
      </c>
      <c r="I135" s="140">
        <v>49.07</v>
      </c>
      <c r="J135" s="140">
        <v>98.14</v>
      </c>
    </row>
    <row r="136" spans="1:10" x14ac:dyDescent="0.25">
      <c r="A136" s="130" t="s">
        <v>101</v>
      </c>
      <c r="B136" s="122" t="s">
        <v>26</v>
      </c>
      <c r="C136" s="138" t="s">
        <v>46</v>
      </c>
      <c r="D136" s="138" t="s">
        <v>46</v>
      </c>
      <c r="E136" s="138" t="s">
        <v>46</v>
      </c>
      <c r="F136" s="138" t="s">
        <v>46</v>
      </c>
      <c r="G136" s="129"/>
      <c r="H136" s="129"/>
      <c r="I136" s="70">
        <v>42.12</v>
      </c>
      <c r="J136" s="129"/>
    </row>
    <row r="137" spans="1:10" x14ac:dyDescent="0.25">
      <c r="A137" s="130" t="s">
        <v>109</v>
      </c>
      <c r="B137" s="122" t="s">
        <v>110</v>
      </c>
      <c r="C137" s="138" t="s">
        <v>46</v>
      </c>
      <c r="D137" s="138" t="s">
        <v>46</v>
      </c>
      <c r="E137" s="138" t="s">
        <v>46</v>
      </c>
      <c r="F137" s="138" t="s">
        <v>46</v>
      </c>
      <c r="G137" s="129"/>
      <c r="H137" s="129"/>
      <c r="I137" s="70">
        <v>6.95</v>
      </c>
      <c r="J137" s="129"/>
    </row>
    <row r="138" spans="1:10" x14ac:dyDescent="0.25">
      <c r="A138" s="123" t="s">
        <v>237</v>
      </c>
      <c r="B138" s="122" t="s">
        <v>238</v>
      </c>
      <c r="C138" s="138" t="s">
        <v>46</v>
      </c>
      <c r="D138" s="138" t="s">
        <v>46</v>
      </c>
      <c r="E138" s="138" t="s">
        <v>46</v>
      </c>
      <c r="F138" s="138" t="s">
        <v>46</v>
      </c>
      <c r="G138" s="139">
        <v>279</v>
      </c>
      <c r="H138" s="139">
        <v>279</v>
      </c>
      <c r="I138" s="140">
        <v>278.08</v>
      </c>
      <c r="J138" s="140">
        <v>99.670250896057397</v>
      </c>
    </row>
    <row r="139" spans="1:10" x14ac:dyDescent="0.25">
      <c r="A139" s="128" t="s">
        <v>99</v>
      </c>
      <c r="B139" s="122" t="s">
        <v>5</v>
      </c>
      <c r="C139" s="138" t="s">
        <v>46</v>
      </c>
      <c r="D139" s="138" t="s">
        <v>46</v>
      </c>
      <c r="E139" s="138" t="s">
        <v>46</v>
      </c>
      <c r="F139" s="138" t="s">
        <v>46</v>
      </c>
      <c r="G139" s="139">
        <v>279</v>
      </c>
      <c r="H139" s="139">
        <v>279</v>
      </c>
      <c r="I139" s="140">
        <v>278.08</v>
      </c>
      <c r="J139" s="140">
        <v>99.670250896057397</v>
      </c>
    </row>
    <row r="140" spans="1:10" x14ac:dyDescent="0.25">
      <c r="A140" s="130" t="s">
        <v>101</v>
      </c>
      <c r="B140" s="122" t="s">
        <v>26</v>
      </c>
      <c r="C140" s="138" t="s">
        <v>46</v>
      </c>
      <c r="D140" s="138" t="s">
        <v>46</v>
      </c>
      <c r="E140" s="138" t="s">
        <v>46</v>
      </c>
      <c r="F140" s="138" t="s">
        <v>46</v>
      </c>
      <c r="G140" s="129"/>
      <c r="H140" s="129"/>
      <c r="I140" s="70">
        <v>238.69</v>
      </c>
      <c r="J140" s="129"/>
    </row>
    <row r="141" spans="1:10" x14ac:dyDescent="0.25">
      <c r="A141" s="130" t="s">
        <v>109</v>
      </c>
      <c r="B141" s="122" t="s">
        <v>110</v>
      </c>
      <c r="C141" s="138" t="s">
        <v>46</v>
      </c>
      <c r="D141" s="138" t="s">
        <v>46</v>
      </c>
      <c r="E141" s="138" t="s">
        <v>46</v>
      </c>
      <c r="F141" s="138" t="s">
        <v>46</v>
      </c>
      <c r="G141" s="129"/>
      <c r="H141" s="129"/>
      <c r="I141" s="70">
        <v>39.39</v>
      </c>
      <c r="J141" s="129"/>
    </row>
    <row r="142" spans="1:10" x14ac:dyDescent="0.25">
      <c r="I142" s="33"/>
      <c r="J142" s="33"/>
    </row>
    <row r="143" spans="1:10" x14ac:dyDescent="0.25">
      <c r="I143" s="33"/>
      <c r="J143" s="33"/>
    </row>
  </sheetData>
  <mergeCells count="5">
    <mergeCell ref="A1:J1"/>
    <mergeCell ref="A2:J2"/>
    <mergeCell ref="A3:J3"/>
    <mergeCell ref="A5:B5"/>
    <mergeCell ref="A6:B6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Maria Mandarić</cp:lastModifiedBy>
  <cp:lastPrinted>2024-03-21T11:01:13Z</cp:lastPrinted>
  <dcterms:created xsi:type="dcterms:W3CDTF">2022-08-12T12:51:27Z</dcterms:created>
  <dcterms:modified xsi:type="dcterms:W3CDTF">2024-03-21T11:01:16Z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